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488" windowHeight="7752" firstSheet="5" activeTab="5"/>
  </bookViews>
  <sheets>
    <sheet name="Summary" sheetId="4" state="hidden" r:id="rId1"/>
    <sheet name="Commoditised Items" sheetId="1" state="hidden" r:id="rId2"/>
    <sheet name="Tactical(tenders)" sheetId="2" state="hidden" r:id="rId3"/>
    <sheet name="Tactical (Quotations)" sheetId="3" state="hidden" r:id="rId4"/>
    <sheet name="Pivot Table" sheetId="5" state="hidden" r:id="rId5"/>
    <sheet name="DEMAND PLAN 2017-18" sheetId="6" r:id="rId6"/>
  </sheets>
  <calcPr calcId="145621"/>
  <pivotCaches>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J21" i="6"/>
  <c r="K21" i="6" s="1"/>
  <c r="L21" i="6" s="1"/>
  <c r="M21" i="6" s="1"/>
  <c r="N21" i="6" s="1"/>
  <c r="O21" i="6" s="1"/>
  <c r="J29" i="6"/>
  <c r="K29" i="6" s="1"/>
  <c r="L29" i="6" s="1"/>
  <c r="M29" i="6" s="1"/>
  <c r="N29" i="6" s="1"/>
  <c r="O29" i="6" s="1"/>
  <c r="J30" i="6"/>
  <c r="K30" i="6" s="1"/>
  <c r="L30" i="6" s="1"/>
  <c r="M30" i="6" s="1"/>
  <c r="N30" i="6" s="1"/>
  <c r="O30" i="6" s="1"/>
  <c r="J31" i="6"/>
  <c r="K31" i="6" s="1"/>
  <c r="L31" i="6" s="1"/>
  <c r="M31" i="6" s="1"/>
  <c r="N31" i="6" s="1"/>
  <c r="O31" i="6" s="1"/>
  <c r="J41" i="6"/>
  <c r="K41" i="6" s="1"/>
  <c r="L41" i="6" s="1"/>
  <c r="M41" i="6" s="1"/>
  <c r="N41" i="6" s="1"/>
  <c r="O41" i="6" s="1"/>
  <c r="J42" i="6"/>
  <c r="K42" i="6" s="1"/>
  <c r="L42" i="6" s="1"/>
  <c r="M42" i="6" s="1"/>
  <c r="N42" i="6" s="1"/>
  <c r="O42" i="6" s="1"/>
  <c r="J43" i="6"/>
  <c r="K43" i="6" s="1"/>
  <c r="L43" i="6" s="1"/>
  <c r="M43" i="6" s="1"/>
  <c r="N43" i="6" s="1"/>
  <c r="O43" i="6" s="1"/>
  <c r="J44" i="6"/>
  <c r="K44" i="6" s="1"/>
  <c r="L44" i="6" s="1"/>
  <c r="M44" i="6" s="1"/>
  <c r="N44" i="6" s="1"/>
  <c r="O44" i="6" s="1"/>
  <c r="J70" i="6"/>
  <c r="K70" i="6" s="1"/>
  <c r="L70" i="6" s="1"/>
  <c r="M70" i="6" s="1"/>
  <c r="N70" i="6" s="1"/>
  <c r="O70" i="6" s="1"/>
  <c r="J77" i="6"/>
  <c r="K77" i="6" s="1"/>
  <c r="L77" i="6" s="1"/>
  <c r="M77" i="6" s="1"/>
  <c r="N77" i="6" s="1"/>
  <c r="O77" i="6" s="1"/>
  <c r="J78" i="6"/>
  <c r="K78" i="6" s="1"/>
  <c r="L78" i="6" s="1"/>
  <c r="M78" i="6" s="1"/>
  <c r="N78" i="6" s="1"/>
  <c r="O78" i="6" s="1"/>
  <c r="J79" i="6"/>
  <c r="K79" i="6" s="1"/>
  <c r="L79" i="6" s="1"/>
  <c r="M79" i="6" s="1"/>
  <c r="N79" i="6" s="1"/>
  <c r="O79" i="6" s="1"/>
  <c r="J80" i="6"/>
  <c r="K80" i="6" s="1"/>
  <c r="L80" i="6" s="1"/>
  <c r="M80" i="6" s="1"/>
  <c r="N80" i="6" s="1"/>
  <c r="O80" i="6" s="1"/>
  <c r="J86" i="6"/>
  <c r="K86" i="6" s="1"/>
  <c r="L86" i="6" s="1"/>
  <c r="M86" i="6" s="1"/>
  <c r="N86" i="6" s="1"/>
  <c r="O86" i="6" s="1"/>
  <c r="J89" i="6"/>
  <c r="K89" i="6" s="1"/>
  <c r="L89" i="6" s="1"/>
  <c r="M89" i="6" s="1"/>
  <c r="N89" i="6" s="1"/>
  <c r="O89" i="6" s="1"/>
  <c r="J90" i="6"/>
  <c r="K90" i="6" s="1"/>
  <c r="M90" i="6"/>
  <c r="N90" i="6" s="1"/>
  <c r="O90" i="6" s="1"/>
  <c r="J91" i="6"/>
  <c r="K91" i="6" s="1"/>
  <c r="M91" i="6"/>
  <c r="N91" i="6" s="1"/>
  <c r="O91" i="6" s="1"/>
  <c r="J92" i="6"/>
  <c r="K92" i="6" s="1"/>
  <c r="M92" i="6"/>
  <c r="N92" i="6" s="1"/>
  <c r="O92" i="6" s="1"/>
  <c r="J93" i="6"/>
  <c r="K93" i="6" s="1"/>
  <c r="L93" i="6" s="1"/>
  <c r="M93" i="6" s="1"/>
  <c r="N93" i="6" s="1"/>
  <c r="O93" i="6" s="1"/>
  <c r="J94" i="6"/>
  <c r="K94" i="6" s="1"/>
  <c r="L94" i="6" s="1"/>
  <c r="M94" i="6" s="1"/>
  <c r="N94" i="6" s="1"/>
  <c r="O94" i="6" s="1"/>
  <c r="J97" i="6"/>
  <c r="K97" i="6" s="1"/>
  <c r="L97" i="6" s="1"/>
  <c r="M97" i="6" s="1"/>
  <c r="N97" i="6" s="1"/>
  <c r="O97" i="6" s="1"/>
  <c r="J100" i="6"/>
  <c r="K100" i="6" s="1"/>
  <c r="L100" i="6" s="1"/>
  <c r="M100" i="6" s="1"/>
  <c r="N100" i="6" s="1"/>
  <c r="O100" i="6" s="1"/>
  <c r="J102" i="6"/>
  <c r="K102" i="6" s="1"/>
  <c r="L102" i="6" s="1"/>
  <c r="M102" i="6" s="1"/>
  <c r="N102" i="6" s="1"/>
  <c r="O102" i="6" s="1"/>
  <c r="J103" i="6"/>
  <c r="K103" i="6" s="1"/>
  <c r="L103" i="6" s="1"/>
  <c r="M103" i="6" s="1"/>
  <c r="N103" i="6" s="1"/>
  <c r="O103" i="6" s="1"/>
  <c r="J104" i="6"/>
  <c r="K104" i="6" s="1"/>
  <c r="L104" i="6" s="1"/>
  <c r="M104" i="6" s="1"/>
  <c r="N104" i="6" s="1"/>
  <c r="O104" i="6" s="1"/>
  <c r="J106" i="6"/>
  <c r="K106" i="6" s="1"/>
  <c r="L106" i="6" s="1"/>
  <c r="M106" i="6" s="1"/>
  <c r="N106" i="6" s="1"/>
  <c r="O106" i="6" s="1"/>
  <c r="J108" i="6"/>
  <c r="K108" i="6" s="1"/>
  <c r="L108" i="6" s="1"/>
  <c r="M108" i="6" s="1"/>
  <c r="N108" i="6" s="1"/>
  <c r="O108" i="6" s="1"/>
  <c r="J111" i="6"/>
  <c r="K111" i="6" s="1"/>
  <c r="L111" i="6" s="1"/>
  <c r="M111" i="6" s="1"/>
  <c r="N111" i="6" s="1"/>
  <c r="O111" i="6" s="1"/>
  <c r="J113" i="6"/>
  <c r="K113" i="6" s="1"/>
  <c r="L113" i="6" s="1"/>
  <c r="M113" i="6" s="1"/>
  <c r="N113" i="6" s="1"/>
  <c r="O113" i="6" s="1"/>
  <c r="J114" i="6"/>
  <c r="K114" i="6" s="1"/>
  <c r="L114" i="6" s="1"/>
  <c r="M114" i="6" s="1"/>
  <c r="N114" i="6" s="1"/>
  <c r="O114" i="6" s="1"/>
  <c r="J115" i="6"/>
  <c r="K115" i="6" s="1"/>
  <c r="L115" i="6" s="1"/>
  <c r="M115" i="6" s="1"/>
  <c r="N115" i="6" s="1"/>
  <c r="O115" i="6" s="1"/>
  <c r="J120" i="6"/>
  <c r="K120" i="6" s="1"/>
  <c r="L120" i="6" s="1"/>
  <c r="M120" i="6" s="1"/>
  <c r="N120" i="6" s="1"/>
  <c r="O120" i="6" s="1"/>
  <c r="J121" i="6"/>
  <c r="K121" i="6" s="1"/>
  <c r="L121" i="6" s="1"/>
  <c r="M121" i="6" s="1"/>
  <c r="N121" i="6" s="1"/>
  <c r="O121" i="6" s="1"/>
  <c r="J127" i="6"/>
  <c r="K127" i="6" s="1"/>
  <c r="L127" i="6" s="1"/>
  <c r="M127" i="6" s="1"/>
  <c r="N127" i="6" s="1"/>
  <c r="O127" i="6" s="1"/>
  <c r="J128" i="6"/>
  <c r="K128" i="6" s="1"/>
  <c r="L128" i="6" s="1"/>
  <c r="M128" i="6" s="1"/>
  <c r="N128" i="6" s="1"/>
  <c r="O128" i="6" s="1"/>
  <c r="J129" i="6"/>
  <c r="K129" i="6" s="1"/>
  <c r="L129" i="6" s="1"/>
  <c r="M129" i="6" s="1"/>
  <c r="N129" i="6" s="1"/>
  <c r="O129" i="6" s="1"/>
  <c r="J130" i="6"/>
  <c r="K130" i="6" s="1"/>
  <c r="L130" i="6" s="1"/>
  <c r="M130" i="6" s="1"/>
  <c r="N130" i="6" s="1"/>
  <c r="O130" i="6" s="1"/>
  <c r="J131" i="6"/>
  <c r="K131" i="6" s="1"/>
  <c r="L131" i="6" s="1"/>
  <c r="M131" i="6" s="1"/>
  <c r="N131" i="6" s="1"/>
  <c r="O131" i="6" s="1"/>
  <c r="J135" i="6"/>
  <c r="K135" i="6" s="1"/>
  <c r="L135" i="6" s="1"/>
  <c r="M135" i="6" s="1"/>
  <c r="N135" i="6" s="1"/>
  <c r="O135" i="6" s="1"/>
  <c r="J136" i="6"/>
  <c r="K136" i="6" s="1"/>
  <c r="L136" i="6" s="1"/>
  <c r="M136" i="6" s="1"/>
  <c r="N136" i="6" s="1"/>
  <c r="O136" i="6" s="1"/>
  <c r="J137" i="6"/>
  <c r="K137" i="6" s="1"/>
  <c r="L137" i="6" s="1"/>
  <c r="M137" i="6" s="1"/>
  <c r="N137" i="6" s="1"/>
  <c r="O137" i="6" s="1"/>
  <c r="J138" i="6"/>
  <c r="K138" i="6" s="1"/>
  <c r="L138" i="6" s="1"/>
  <c r="M138" i="6" s="1"/>
  <c r="N138" i="6" s="1"/>
  <c r="O138" i="6" s="1"/>
  <c r="J139" i="6"/>
  <c r="K139" i="6" s="1"/>
  <c r="L139" i="6" s="1"/>
  <c r="M139" i="6" s="1"/>
  <c r="N139" i="6" s="1"/>
  <c r="O139" i="6" s="1"/>
  <c r="J140" i="6"/>
  <c r="K140" i="6" s="1"/>
  <c r="L140" i="6" s="1"/>
  <c r="M140" i="6" s="1"/>
  <c r="N140" i="6" s="1"/>
  <c r="O140" i="6" s="1"/>
  <c r="J141" i="6"/>
  <c r="K141" i="6" s="1"/>
  <c r="L141" i="6" s="1"/>
  <c r="M141" i="6" s="1"/>
  <c r="N141" i="6" s="1"/>
  <c r="O141" i="6" s="1"/>
  <c r="J142" i="6"/>
  <c r="K142" i="6" s="1"/>
  <c r="L142" i="6" s="1"/>
  <c r="M142" i="6" s="1"/>
  <c r="N142" i="6" s="1"/>
  <c r="O142" i="6" s="1"/>
  <c r="J143" i="6"/>
  <c r="K143" i="6" s="1"/>
  <c r="L143" i="6" s="1"/>
  <c r="M143" i="6" s="1"/>
  <c r="N143" i="6" s="1"/>
  <c r="O143" i="6" s="1"/>
  <c r="J144" i="6"/>
  <c r="K144" i="6" s="1"/>
  <c r="L144" i="6" s="1"/>
  <c r="M144" i="6" s="1"/>
  <c r="N144" i="6" s="1"/>
  <c r="O144" i="6" s="1"/>
  <c r="J145" i="6"/>
  <c r="K145" i="6" s="1"/>
  <c r="L145" i="6" s="1"/>
  <c r="M145" i="6" s="1"/>
  <c r="N145" i="6" s="1"/>
  <c r="O145" i="6" s="1"/>
  <c r="J146" i="6"/>
  <c r="K146" i="6" s="1"/>
  <c r="L146" i="6" s="1"/>
  <c r="M146" i="6" s="1"/>
  <c r="N146" i="6" s="1"/>
  <c r="O146" i="6" s="1"/>
  <c r="K147" i="6"/>
  <c r="L147" i="6" s="1"/>
  <c r="M147" i="6" s="1"/>
  <c r="N147" i="6" s="1"/>
  <c r="O147" i="6" s="1"/>
  <c r="J148" i="6"/>
  <c r="K148" i="6" s="1"/>
  <c r="L148" i="6" s="1"/>
  <c r="M148" i="6" s="1"/>
  <c r="N148" i="6" s="1"/>
  <c r="O148" i="6" s="1"/>
  <c r="J149" i="6"/>
  <c r="K149" i="6" s="1"/>
  <c r="L149" i="6" s="1"/>
  <c r="M149" i="6" s="1"/>
  <c r="N149" i="6" s="1"/>
  <c r="O149" i="6" s="1"/>
  <c r="J150" i="6"/>
  <c r="K150" i="6" s="1"/>
  <c r="L150" i="6" s="1"/>
  <c r="M150" i="6" s="1"/>
  <c r="N150" i="6" s="1"/>
  <c r="O150" i="6" s="1"/>
  <c r="J151" i="6"/>
  <c r="K151" i="6" s="1"/>
  <c r="L151" i="6" s="1"/>
  <c r="M151" i="6" s="1"/>
  <c r="N151" i="6" s="1"/>
  <c r="O151" i="6" s="1"/>
  <c r="J152" i="6"/>
  <c r="K152" i="6" s="1"/>
  <c r="L152" i="6" s="1"/>
  <c r="M152" i="6" s="1"/>
  <c r="N152" i="6" s="1"/>
  <c r="O152" i="6" s="1"/>
  <c r="J153" i="6"/>
  <c r="K153" i="6" s="1"/>
  <c r="L153" i="6" s="1"/>
  <c r="M153" i="6" s="1"/>
  <c r="N153" i="6" s="1"/>
  <c r="O153" i="6" s="1"/>
  <c r="J154" i="6"/>
  <c r="K154" i="6" s="1"/>
  <c r="L154" i="6" s="1"/>
  <c r="M154" i="6" s="1"/>
  <c r="N154" i="6" s="1"/>
  <c r="O154" i="6" s="1"/>
  <c r="J155" i="6"/>
  <c r="K155" i="6" s="1"/>
  <c r="L155" i="6" s="1"/>
  <c r="M155" i="6" s="1"/>
  <c r="N155" i="6" s="1"/>
  <c r="O155" i="6" s="1"/>
  <c r="J156" i="6"/>
  <c r="K156" i="6" s="1"/>
  <c r="L156" i="6" s="1"/>
  <c r="M156" i="6" s="1"/>
  <c r="N156" i="6" s="1"/>
  <c r="O156" i="6" s="1"/>
  <c r="J157" i="6"/>
  <c r="K157" i="6" s="1"/>
  <c r="L157" i="6" s="1"/>
  <c r="M157" i="6" s="1"/>
  <c r="N157" i="6" s="1"/>
  <c r="O157" i="6" s="1"/>
  <c r="J158" i="6"/>
  <c r="K158" i="6" s="1"/>
  <c r="L158" i="6" s="1"/>
  <c r="M158" i="6" s="1"/>
  <c r="N158" i="6" s="1"/>
  <c r="O158" i="6" s="1"/>
  <c r="J159" i="6"/>
  <c r="K159" i="6" s="1"/>
  <c r="L159" i="6" s="1"/>
  <c r="M159" i="6" s="1"/>
  <c r="N159" i="6" s="1"/>
  <c r="O159" i="6" s="1"/>
  <c r="J160" i="6"/>
  <c r="K160" i="6" s="1"/>
  <c r="L160" i="6" s="1"/>
  <c r="M160" i="6" s="1"/>
  <c r="N160" i="6" s="1"/>
  <c r="O160" i="6" s="1"/>
  <c r="J166" i="6"/>
  <c r="K166" i="6" s="1"/>
  <c r="L166" i="6" s="1"/>
  <c r="M166" i="6" s="1"/>
  <c r="N166" i="6" s="1"/>
  <c r="O166" i="6" s="1"/>
  <c r="J167" i="6"/>
  <c r="K167" i="6" s="1"/>
  <c r="L167" i="6" s="1"/>
  <c r="M167" i="6" s="1"/>
  <c r="N167" i="6" s="1"/>
  <c r="O167" i="6" s="1"/>
  <c r="J169" i="6"/>
  <c r="K169" i="6" s="1"/>
  <c r="L169" i="6" s="1"/>
  <c r="M169" i="6" s="1"/>
  <c r="N169" i="6" s="1"/>
  <c r="O169" i="6" s="1"/>
  <c r="J171" i="6"/>
  <c r="K171" i="6" s="1"/>
  <c r="L171" i="6" s="1"/>
  <c r="M171" i="6" s="1"/>
  <c r="N171" i="6" s="1"/>
  <c r="O171" i="6" s="1"/>
  <c r="J173" i="6"/>
  <c r="K173" i="6" s="1"/>
  <c r="L173" i="6" s="1"/>
  <c r="M173" i="6" s="1"/>
  <c r="N173" i="6" s="1"/>
  <c r="O173" i="6" s="1"/>
  <c r="J174" i="6"/>
  <c r="K174" i="6" s="1"/>
  <c r="L174" i="6" s="1"/>
  <c r="M174" i="6" s="1"/>
  <c r="N174" i="6" s="1"/>
  <c r="O174" i="6" s="1"/>
  <c r="J175" i="6"/>
  <c r="K175" i="6" s="1"/>
  <c r="L175" i="6" s="1"/>
  <c r="M175" i="6" s="1"/>
  <c r="N175" i="6" s="1"/>
  <c r="O175" i="6" s="1"/>
  <c r="J176" i="6"/>
  <c r="K176" i="6" s="1"/>
  <c r="L176" i="6" s="1"/>
  <c r="M176" i="6" s="1"/>
  <c r="N176" i="6" s="1"/>
  <c r="O176" i="6" s="1"/>
  <c r="J177" i="6"/>
  <c r="K177" i="6" s="1"/>
  <c r="L177" i="6" s="1"/>
  <c r="M177" i="6" s="1"/>
  <c r="N177" i="6" s="1"/>
  <c r="O177" i="6" s="1"/>
  <c r="J180" i="6"/>
  <c r="K180" i="6" s="1"/>
  <c r="L180" i="6" s="1"/>
  <c r="M180" i="6" s="1"/>
  <c r="N180" i="6" s="1"/>
  <c r="O180" i="6" s="1"/>
  <c r="J181" i="6"/>
  <c r="K181" i="6" s="1"/>
  <c r="L181" i="6" s="1"/>
  <c r="M181" i="6" s="1"/>
  <c r="N181" i="6" s="1"/>
  <c r="O181" i="6" s="1"/>
  <c r="J184" i="6"/>
  <c r="K184" i="6" s="1"/>
  <c r="L184" i="6" s="1"/>
  <c r="M184" i="6" s="1"/>
  <c r="N184" i="6" s="1"/>
  <c r="O184" i="6" s="1"/>
  <c r="J186" i="6"/>
  <c r="K186" i="6" s="1"/>
  <c r="L186" i="6" s="1"/>
  <c r="M186" i="6" s="1"/>
  <c r="N186" i="6" s="1"/>
  <c r="O186" i="6" s="1"/>
  <c r="J187" i="6"/>
  <c r="K187" i="6" s="1"/>
  <c r="L187" i="6" s="1"/>
  <c r="M187" i="6" s="1"/>
  <c r="N187" i="6" s="1"/>
  <c r="O187" i="6" s="1"/>
  <c r="J188" i="6"/>
  <c r="K188" i="6" s="1"/>
  <c r="L188" i="6" s="1"/>
  <c r="M188" i="6" s="1"/>
  <c r="N188" i="6" s="1"/>
  <c r="O188" i="6" s="1"/>
  <c r="J189" i="6"/>
  <c r="K189" i="6" s="1"/>
  <c r="L189" i="6" s="1"/>
  <c r="M189" i="6" s="1"/>
  <c r="N189" i="6" s="1"/>
  <c r="O189" i="6" s="1"/>
  <c r="J190" i="6"/>
  <c r="K190" i="6" s="1"/>
  <c r="L190" i="6" s="1"/>
  <c r="M190" i="6" s="1"/>
  <c r="N190" i="6" s="1"/>
  <c r="O190" i="6" s="1"/>
  <c r="J191" i="6"/>
  <c r="K191" i="6" s="1"/>
  <c r="L191" i="6" s="1"/>
  <c r="M191" i="6" s="1"/>
  <c r="N191" i="6" s="1"/>
  <c r="O191" i="6" s="1"/>
  <c r="J192" i="6"/>
  <c r="K192" i="6" s="1"/>
  <c r="L192" i="6" s="1"/>
  <c r="M192" i="6" s="1"/>
  <c r="N192" i="6" s="1"/>
  <c r="O192" i="6" s="1"/>
  <c r="J193" i="6"/>
  <c r="K193" i="6" s="1"/>
  <c r="L193" i="6" s="1"/>
  <c r="M193" i="6" s="1"/>
  <c r="N193" i="6" s="1"/>
  <c r="O193" i="6" s="1"/>
  <c r="J194" i="6"/>
  <c r="K194" i="6" s="1"/>
  <c r="L194" i="6" s="1"/>
  <c r="M194" i="6" s="1"/>
  <c r="N194" i="6" s="1"/>
  <c r="O194" i="6" s="1"/>
  <c r="J195" i="6"/>
  <c r="K195" i="6" s="1"/>
  <c r="L195" i="6" s="1"/>
  <c r="M195" i="6" s="1"/>
  <c r="N195" i="6" s="1"/>
  <c r="O195" i="6" s="1"/>
  <c r="J196" i="6"/>
  <c r="K196" i="6" s="1"/>
  <c r="L196" i="6" s="1"/>
  <c r="M196" i="6" s="1"/>
  <c r="N196" i="6" s="1"/>
  <c r="O196" i="6" s="1"/>
  <c r="J197" i="6"/>
  <c r="K197" i="6" s="1"/>
  <c r="L197" i="6" s="1"/>
  <c r="M197" i="6" s="1"/>
  <c r="N197" i="6" s="1"/>
  <c r="O197" i="6" s="1"/>
  <c r="J198" i="6"/>
  <c r="K198" i="6" s="1"/>
  <c r="L198" i="6" s="1"/>
  <c r="M198" i="6" s="1"/>
  <c r="N198" i="6" s="1"/>
  <c r="O198" i="6" s="1"/>
  <c r="J199" i="6"/>
  <c r="K199" i="6" s="1"/>
  <c r="L199" i="6" s="1"/>
  <c r="M199" i="6" s="1"/>
  <c r="N199" i="6" s="1"/>
  <c r="O199" i="6" s="1"/>
  <c r="J200" i="6"/>
  <c r="K200" i="6" s="1"/>
  <c r="L200" i="6" s="1"/>
  <c r="M200" i="6" s="1"/>
  <c r="N200" i="6" s="1"/>
  <c r="O200" i="6" s="1"/>
  <c r="J201" i="6"/>
  <c r="K201" i="6" s="1"/>
  <c r="L201" i="6" s="1"/>
  <c r="M201" i="6" s="1"/>
  <c r="N201" i="6" s="1"/>
  <c r="O201" i="6" s="1"/>
  <c r="J202" i="6"/>
  <c r="K202" i="6" s="1"/>
  <c r="L202" i="6" s="1"/>
  <c r="M202" i="6" s="1"/>
  <c r="N202" i="6" s="1"/>
  <c r="O202" i="6" s="1"/>
  <c r="J203" i="6"/>
  <c r="K203" i="6" s="1"/>
  <c r="L203" i="6" s="1"/>
  <c r="M203" i="6" s="1"/>
  <c r="N203" i="6" s="1"/>
  <c r="O203" i="6" s="1"/>
  <c r="J204" i="6"/>
  <c r="K204" i="6" s="1"/>
  <c r="L204" i="6" s="1"/>
  <c r="M204" i="6" s="1"/>
  <c r="N204" i="6" s="1"/>
  <c r="O204" i="6" s="1"/>
  <c r="J205" i="6"/>
  <c r="K205" i="6" s="1"/>
  <c r="L205" i="6" s="1"/>
  <c r="M205" i="6" s="1"/>
  <c r="N205" i="6" s="1"/>
  <c r="O205" i="6" s="1"/>
  <c r="J206" i="6"/>
  <c r="K206" i="6" s="1"/>
  <c r="L206" i="6" s="1"/>
  <c r="M206" i="6" s="1"/>
  <c r="N206" i="6" s="1"/>
  <c r="O206" i="6" s="1"/>
  <c r="J207" i="6"/>
  <c r="K207" i="6" s="1"/>
  <c r="L207" i="6" s="1"/>
  <c r="M207" i="6" s="1"/>
  <c r="N207" i="6" s="1"/>
  <c r="O207" i="6" s="1"/>
  <c r="J208" i="6"/>
  <c r="K208" i="6" s="1"/>
  <c r="L208" i="6" s="1"/>
  <c r="M208" i="6" s="1"/>
  <c r="N208" i="6" s="1"/>
  <c r="O208" i="6" s="1"/>
  <c r="J209" i="6"/>
  <c r="K209" i="6" s="1"/>
  <c r="L209" i="6" s="1"/>
  <c r="M209" i="6" s="1"/>
  <c r="N209" i="6" s="1"/>
  <c r="O209" i="6" s="1"/>
  <c r="J210" i="6"/>
  <c r="K210" i="6" s="1"/>
  <c r="L210" i="6" s="1"/>
  <c r="M210" i="6" s="1"/>
  <c r="N210" i="6" s="1"/>
  <c r="O210" i="6" s="1"/>
  <c r="J211" i="6"/>
  <c r="K211" i="6" s="1"/>
  <c r="L211" i="6" s="1"/>
  <c r="M211" i="6" s="1"/>
  <c r="N211" i="6" s="1"/>
  <c r="O211" i="6" s="1"/>
  <c r="J212" i="6"/>
  <c r="K212" i="6" s="1"/>
  <c r="L212" i="6" s="1"/>
  <c r="M212" i="6" s="1"/>
  <c r="N212" i="6" s="1"/>
  <c r="O212" i="6" s="1"/>
  <c r="J213" i="6"/>
  <c r="K213" i="6" s="1"/>
  <c r="L213" i="6" s="1"/>
  <c r="M213" i="6" s="1"/>
  <c r="N213" i="6" s="1"/>
  <c r="O213" i="6" s="1"/>
  <c r="J214" i="6"/>
  <c r="K214" i="6" s="1"/>
  <c r="L214" i="6" s="1"/>
  <c r="M214" i="6" s="1"/>
  <c r="N214" i="6" s="1"/>
  <c r="O214" i="6" s="1"/>
  <c r="J215" i="6"/>
  <c r="K215" i="6" s="1"/>
  <c r="L215" i="6" s="1"/>
  <c r="M215" i="6" s="1"/>
  <c r="N215" i="6" s="1"/>
  <c r="O215" i="6" s="1"/>
  <c r="J216" i="6"/>
  <c r="K216" i="6" s="1"/>
  <c r="L216" i="6" s="1"/>
  <c r="M216" i="6" s="1"/>
  <c r="N216" i="6" s="1"/>
  <c r="O216" i="6" s="1"/>
  <c r="J217" i="6"/>
  <c r="K217" i="6" s="1"/>
  <c r="L217" i="6" s="1"/>
  <c r="M217" i="6" s="1"/>
  <c r="N217" i="6" s="1"/>
  <c r="O217" i="6" s="1"/>
  <c r="J218" i="6"/>
  <c r="K218" i="6" s="1"/>
  <c r="L218" i="6" s="1"/>
  <c r="M218" i="6" s="1"/>
  <c r="N218" i="6" s="1"/>
  <c r="O218" i="6" s="1"/>
  <c r="J219" i="6"/>
  <c r="K219" i="6" s="1"/>
  <c r="L219" i="6" s="1"/>
  <c r="M219" i="6" s="1"/>
  <c r="N219" i="6" s="1"/>
  <c r="O219" i="6" s="1"/>
  <c r="J220" i="6"/>
  <c r="K220" i="6" s="1"/>
  <c r="L220" i="6" s="1"/>
  <c r="M220" i="6" s="1"/>
  <c r="N220" i="6" s="1"/>
  <c r="O220" i="6" s="1"/>
  <c r="J221" i="6"/>
  <c r="K221" i="6" s="1"/>
  <c r="L221" i="6" s="1"/>
  <c r="M221" i="6" s="1"/>
  <c r="N221" i="6" s="1"/>
  <c r="O221" i="6" s="1"/>
  <c r="J222" i="6"/>
  <c r="K222" i="6" s="1"/>
  <c r="L222" i="6" s="1"/>
  <c r="M222" i="6" s="1"/>
  <c r="N222" i="6" s="1"/>
  <c r="O222" i="6" s="1"/>
  <c r="J223" i="6"/>
  <c r="K223" i="6" s="1"/>
  <c r="L223" i="6" s="1"/>
  <c r="M223" i="6" s="1"/>
  <c r="N223" i="6" s="1"/>
  <c r="O223" i="6" s="1"/>
  <c r="J224" i="6"/>
  <c r="K224" i="6" s="1"/>
  <c r="L224" i="6" s="1"/>
  <c r="M224" i="6" s="1"/>
  <c r="N224" i="6" s="1"/>
  <c r="O224" i="6" s="1"/>
  <c r="J225" i="6"/>
  <c r="K225" i="6" s="1"/>
  <c r="L225" i="6" s="1"/>
  <c r="M225" i="6" s="1"/>
  <c r="N225" i="6" s="1"/>
  <c r="O225" i="6" s="1"/>
  <c r="J226" i="6"/>
  <c r="K226" i="6" s="1"/>
  <c r="L226" i="6" s="1"/>
  <c r="M226" i="6" s="1"/>
  <c r="N226" i="6" s="1"/>
  <c r="O226" i="6" s="1"/>
  <c r="J227" i="6"/>
  <c r="K227" i="6" s="1"/>
  <c r="L227" i="6" s="1"/>
  <c r="M227" i="6" s="1"/>
  <c r="N227" i="6" s="1"/>
  <c r="O227" i="6" s="1"/>
  <c r="J228" i="6"/>
  <c r="K228" i="6" s="1"/>
  <c r="L228" i="6" s="1"/>
  <c r="M228" i="6" s="1"/>
  <c r="N228" i="6" s="1"/>
  <c r="O228" i="6" s="1"/>
  <c r="J229" i="6"/>
  <c r="K229" i="6" s="1"/>
  <c r="L229" i="6" s="1"/>
  <c r="M229" i="6" s="1"/>
  <c r="N229" i="6" s="1"/>
  <c r="O229" i="6" s="1"/>
  <c r="J230" i="6"/>
  <c r="K230" i="6" s="1"/>
  <c r="L230" i="6" s="1"/>
  <c r="M230" i="6" s="1"/>
  <c r="N230" i="6" s="1"/>
  <c r="O230" i="6" s="1"/>
  <c r="J231" i="6"/>
  <c r="K231" i="6" s="1"/>
  <c r="L231" i="6" s="1"/>
  <c r="M231" i="6" s="1"/>
  <c r="N231" i="6" s="1"/>
  <c r="O231" i="6" s="1"/>
  <c r="J232" i="6"/>
  <c r="K232" i="6" s="1"/>
  <c r="L232" i="6" s="1"/>
  <c r="M232" i="6" s="1"/>
  <c r="N232" i="6" s="1"/>
  <c r="O232" i="6" s="1"/>
  <c r="J275" i="6"/>
  <c r="K275" i="6" s="1"/>
  <c r="L275" i="6" s="1"/>
  <c r="M275" i="6" s="1"/>
  <c r="N275" i="6" s="1"/>
  <c r="O275" i="6" s="1"/>
  <c r="J282" i="6"/>
  <c r="K282" i="6" s="1"/>
  <c r="L282" i="6" s="1"/>
  <c r="M282" i="6" s="1"/>
  <c r="N282" i="6" s="1"/>
  <c r="O282" i="6" s="1"/>
  <c r="J283" i="6"/>
  <c r="K283" i="6" s="1"/>
  <c r="L283" i="6" s="1"/>
  <c r="M283" i="6" s="1"/>
  <c r="N283" i="6" s="1"/>
  <c r="O283" i="6" s="1"/>
  <c r="J288" i="6"/>
  <c r="K288" i="6" s="1"/>
  <c r="L288" i="6" s="1"/>
  <c r="M288" i="6" s="1"/>
  <c r="N288" i="6" s="1"/>
  <c r="O288" i="6" s="1"/>
  <c r="J289" i="6"/>
  <c r="K289" i="6" s="1"/>
  <c r="L289" i="6" s="1"/>
  <c r="M289" i="6" s="1"/>
  <c r="N289" i="6" s="1"/>
  <c r="O289" i="6" s="1"/>
  <c r="J293" i="6"/>
  <c r="K293" i="6" s="1"/>
  <c r="L293" i="6" s="1"/>
  <c r="M293" i="6" s="1"/>
  <c r="N293" i="6" s="1"/>
  <c r="O293" i="6" s="1"/>
  <c r="J294" i="6"/>
  <c r="K294" i="6" s="1"/>
  <c r="L294" i="6" s="1"/>
  <c r="M294" i="6" s="1"/>
  <c r="N294" i="6" s="1"/>
  <c r="O294" i="6" s="1"/>
  <c r="J295" i="6"/>
  <c r="K295" i="6" s="1"/>
  <c r="L295" i="6" s="1"/>
  <c r="M295" i="6" s="1"/>
  <c r="N295" i="6" s="1"/>
  <c r="O295" i="6" s="1"/>
  <c r="J296" i="6"/>
  <c r="K296" i="6" s="1"/>
  <c r="L296" i="6" s="1"/>
  <c r="M296" i="6" s="1"/>
  <c r="N296" i="6" s="1"/>
  <c r="O296" i="6" s="1"/>
  <c r="J297" i="6"/>
  <c r="K297" i="6" s="1"/>
  <c r="L297" i="6" s="1"/>
  <c r="M297" i="6" s="1"/>
  <c r="N297" i="6" s="1"/>
  <c r="O297" i="6" s="1"/>
  <c r="J298" i="6"/>
  <c r="K298" i="6" s="1"/>
  <c r="L298" i="6" s="1"/>
  <c r="M298" i="6" s="1"/>
  <c r="N298" i="6" s="1"/>
  <c r="O298" i="6" s="1"/>
  <c r="J299" i="6"/>
  <c r="K299" i="6" s="1"/>
  <c r="L299" i="6" s="1"/>
  <c r="M299" i="6" s="1"/>
  <c r="N299" i="6" s="1"/>
  <c r="O299" i="6" s="1"/>
  <c r="J300" i="6"/>
  <c r="K300" i="6" s="1"/>
  <c r="L300" i="6" s="1"/>
  <c r="M300" i="6" s="1"/>
  <c r="N300" i="6" s="1"/>
  <c r="O300" i="6" s="1"/>
  <c r="J301" i="6"/>
  <c r="K301" i="6" s="1"/>
  <c r="L301" i="6" s="1"/>
  <c r="M301" i="6" s="1"/>
  <c r="N301" i="6" s="1"/>
  <c r="O301" i="6" s="1"/>
  <c r="J302" i="6"/>
  <c r="K302" i="6" s="1"/>
  <c r="L302" i="6" s="1"/>
  <c r="M302" i="6" s="1"/>
  <c r="N302" i="6" s="1"/>
  <c r="O302" i="6" s="1"/>
  <c r="J303" i="6"/>
  <c r="K303" i="6" s="1"/>
  <c r="L303" i="6" s="1"/>
  <c r="M303" i="6" s="1"/>
  <c r="N303" i="6" s="1"/>
  <c r="O303" i="6" s="1"/>
  <c r="J304" i="6"/>
  <c r="K304" i="6" s="1"/>
  <c r="L304" i="6" s="1"/>
  <c r="M304" i="6" s="1"/>
  <c r="N304" i="6" s="1"/>
  <c r="O304" i="6" s="1"/>
  <c r="J305" i="6"/>
  <c r="K305" i="6" s="1"/>
  <c r="L305" i="6" s="1"/>
  <c r="M305" i="6" s="1"/>
  <c r="N305" i="6" s="1"/>
  <c r="O305" i="6" s="1"/>
  <c r="J306" i="6"/>
  <c r="K306" i="6" s="1"/>
  <c r="L306" i="6" s="1"/>
  <c r="M306" i="6" s="1"/>
  <c r="N306" i="6" s="1"/>
  <c r="O306" i="6" s="1"/>
  <c r="J307" i="6"/>
  <c r="K307" i="6" s="1"/>
  <c r="L307" i="6" s="1"/>
  <c r="M307" i="6" s="1"/>
  <c r="N307" i="6" s="1"/>
  <c r="O307" i="6" s="1"/>
  <c r="J308" i="6"/>
  <c r="K308" i="6" s="1"/>
  <c r="L308" i="6" s="1"/>
  <c r="M308" i="6" s="1"/>
  <c r="N308" i="6" s="1"/>
  <c r="O308" i="6" s="1"/>
  <c r="J309" i="6"/>
  <c r="K309" i="6" s="1"/>
  <c r="L309" i="6" s="1"/>
  <c r="M309" i="6" s="1"/>
  <c r="N309" i="6" s="1"/>
  <c r="O309" i="6" s="1"/>
  <c r="J310" i="6"/>
  <c r="K310" i="6" s="1"/>
  <c r="L310" i="6" s="1"/>
  <c r="M310" i="6" s="1"/>
  <c r="N310" i="6" s="1"/>
  <c r="O310" i="6" s="1"/>
  <c r="J311" i="6"/>
  <c r="K311" i="6" s="1"/>
  <c r="L311" i="6" s="1"/>
  <c r="M311" i="6" s="1"/>
  <c r="N311" i="6" s="1"/>
  <c r="O311" i="6" s="1"/>
  <c r="J312" i="6"/>
  <c r="K312" i="6" s="1"/>
  <c r="L312" i="6" s="1"/>
  <c r="M312" i="6" s="1"/>
  <c r="N312" i="6" s="1"/>
  <c r="O312" i="6" s="1"/>
  <c r="J313" i="6"/>
  <c r="K313" i="6" s="1"/>
  <c r="L313" i="6" s="1"/>
  <c r="M313" i="6" s="1"/>
  <c r="N313" i="6" s="1"/>
  <c r="O313" i="6" s="1"/>
  <c r="J314" i="6"/>
  <c r="K314" i="6" s="1"/>
  <c r="L314" i="6" s="1"/>
  <c r="M314" i="6" s="1"/>
  <c r="N314" i="6" s="1"/>
  <c r="O314" i="6" s="1"/>
  <c r="J315" i="6"/>
  <c r="K315" i="6" s="1"/>
  <c r="L315" i="6" s="1"/>
  <c r="M315" i="6" s="1"/>
  <c r="N315" i="6" s="1"/>
  <c r="O315" i="6" s="1"/>
  <c r="J316" i="6"/>
  <c r="K316" i="6" s="1"/>
  <c r="L316" i="6" s="1"/>
  <c r="M316" i="6" s="1"/>
  <c r="N316" i="6" s="1"/>
  <c r="O316" i="6" s="1"/>
  <c r="J317" i="6"/>
  <c r="K317" i="6" s="1"/>
  <c r="L317" i="6" s="1"/>
  <c r="M317" i="6" s="1"/>
  <c r="N317" i="6" s="1"/>
  <c r="O317" i="6" s="1"/>
  <c r="J318" i="6"/>
  <c r="K318" i="6" s="1"/>
  <c r="L318" i="6" s="1"/>
  <c r="M318" i="6" s="1"/>
  <c r="N318" i="6" s="1"/>
  <c r="O318" i="6" s="1"/>
  <c r="J319" i="6"/>
  <c r="K319" i="6" s="1"/>
  <c r="L319" i="6" s="1"/>
  <c r="M319" i="6" s="1"/>
  <c r="N319" i="6" s="1"/>
  <c r="O319" i="6" s="1"/>
  <c r="J320" i="6"/>
  <c r="K320" i="6" s="1"/>
  <c r="L320" i="6" s="1"/>
  <c r="M320" i="6" s="1"/>
  <c r="N320" i="6" s="1"/>
  <c r="O320" i="6" s="1"/>
  <c r="J321" i="6"/>
  <c r="K321" i="6" s="1"/>
  <c r="L321" i="6" s="1"/>
  <c r="M321" i="6" s="1"/>
  <c r="N321" i="6" s="1"/>
  <c r="O321" i="6" s="1"/>
  <c r="J322" i="6"/>
  <c r="K322" i="6" s="1"/>
  <c r="L322" i="6" s="1"/>
  <c r="M322" i="6" s="1"/>
  <c r="N322" i="6" s="1"/>
  <c r="O322" i="6" s="1"/>
  <c r="J323" i="6"/>
  <c r="K323" i="6" s="1"/>
  <c r="L323" i="6" s="1"/>
  <c r="M323" i="6" s="1"/>
  <c r="N323" i="6" s="1"/>
  <c r="O323" i="6" s="1"/>
  <c r="J324" i="6"/>
  <c r="K324" i="6" s="1"/>
  <c r="L324" i="6" s="1"/>
  <c r="M324" i="6" s="1"/>
  <c r="N324" i="6" s="1"/>
  <c r="O324" i="6" s="1"/>
  <c r="J325" i="6"/>
  <c r="K325" i="6" s="1"/>
  <c r="L325" i="6" s="1"/>
  <c r="M325" i="6" s="1"/>
  <c r="N325" i="6" s="1"/>
  <c r="O325" i="6" s="1"/>
  <c r="J326" i="6"/>
  <c r="K326" i="6" s="1"/>
  <c r="L326" i="6" s="1"/>
  <c r="M326" i="6" s="1"/>
  <c r="N326" i="6" s="1"/>
  <c r="O326" i="6" s="1"/>
  <c r="J327" i="6"/>
  <c r="K327" i="6" s="1"/>
  <c r="L327" i="6" s="1"/>
  <c r="M327" i="6" s="1"/>
  <c r="N327" i="6" s="1"/>
  <c r="O327" i="6" s="1"/>
  <c r="J328" i="6"/>
  <c r="K328" i="6" s="1"/>
  <c r="L328" i="6" s="1"/>
  <c r="M328" i="6" s="1"/>
  <c r="N328" i="6" s="1"/>
  <c r="O328" i="6" s="1"/>
  <c r="J329" i="6"/>
  <c r="K329" i="6" s="1"/>
  <c r="L329" i="6" s="1"/>
  <c r="M329" i="6" s="1"/>
  <c r="N329" i="6" s="1"/>
  <c r="O329" i="6" s="1"/>
  <c r="J330" i="6"/>
  <c r="K330" i="6" s="1"/>
  <c r="L330" i="6" s="1"/>
  <c r="M330" i="6" s="1"/>
  <c r="N330" i="6" s="1"/>
  <c r="O330" i="6" s="1"/>
  <c r="J331" i="6"/>
  <c r="K331" i="6" s="1"/>
  <c r="L331" i="6" s="1"/>
  <c r="M331" i="6" s="1"/>
  <c r="N331" i="6" s="1"/>
  <c r="O331" i="6" s="1"/>
  <c r="J332" i="6"/>
  <c r="K332" i="6" s="1"/>
  <c r="L332" i="6" s="1"/>
  <c r="M332" i="6" s="1"/>
  <c r="N332" i="6" s="1"/>
  <c r="O332" i="6" s="1"/>
  <c r="J333" i="6"/>
  <c r="K333" i="6" s="1"/>
  <c r="L333" i="6" s="1"/>
  <c r="M333" i="6" s="1"/>
  <c r="N333" i="6" s="1"/>
  <c r="O333" i="6" s="1"/>
  <c r="J334" i="6"/>
  <c r="K334" i="6" s="1"/>
  <c r="L334" i="6" s="1"/>
  <c r="M334" i="6" s="1"/>
  <c r="N334" i="6" s="1"/>
  <c r="O334" i="6" s="1"/>
  <c r="J335" i="6"/>
  <c r="K335" i="6" s="1"/>
  <c r="L335" i="6" s="1"/>
  <c r="M335" i="6" s="1"/>
  <c r="N335" i="6" s="1"/>
  <c r="O335" i="6" s="1"/>
  <c r="J353" i="6"/>
  <c r="K353" i="6" s="1"/>
  <c r="L353" i="6" s="1"/>
  <c r="M353" i="6" s="1"/>
  <c r="N353" i="6" s="1"/>
  <c r="O353" i="6" s="1"/>
  <c r="J354" i="6"/>
  <c r="K354" i="6" s="1"/>
  <c r="L354" i="6" s="1"/>
  <c r="M354" i="6" s="1"/>
  <c r="N354" i="6" s="1"/>
  <c r="O354" i="6" s="1"/>
  <c r="J360" i="6"/>
  <c r="K360" i="6" s="1"/>
  <c r="L360" i="6" s="1"/>
  <c r="M360" i="6" s="1"/>
  <c r="N360" i="6" s="1"/>
  <c r="O360" i="6" s="1"/>
  <c r="J362" i="6"/>
  <c r="K362" i="6" s="1"/>
  <c r="L362" i="6" s="1"/>
  <c r="M362" i="6" s="1"/>
  <c r="N362" i="6" s="1"/>
  <c r="J365" i="6"/>
  <c r="K365" i="6" s="1"/>
  <c r="L365" i="6" s="1"/>
  <c r="M365" i="6" s="1"/>
  <c r="N365" i="6" s="1"/>
  <c r="O365" i="6" s="1"/>
  <c r="J369" i="6"/>
  <c r="K369" i="6" s="1"/>
  <c r="L369" i="6" s="1"/>
  <c r="M369" i="6" s="1"/>
  <c r="N369" i="6" s="1"/>
  <c r="O369" i="6" s="1"/>
  <c r="J370" i="6"/>
  <c r="K370" i="6" s="1"/>
  <c r="L370" i="6" s="1"/>
  <c r="M370" i="6" s="1"/>
  <c r="N370" i="6" s="1"/>
  <c r="O370" i="6" s="1"/>
  <c r="J371" i="6"/>
  <c r="K371" i="6" s="1"/>
  <c r="L371" i="6" s="1"/>
  <c r="M371" i="6" s="1"/>
  <c r="N371" i="6" s="1"/>
  <c r="O371" i="6" s="1"/>
  <c r="J372" i="6"/>
  <c r="K372" i="6" s="1"/>
  <c r="L372" i="6" s="1"/>
  <c r="M372" i="6" s="1"/>
  <c r="N372" i="6" s="1"/>
  <c r="O372" i="6" s="1"/>
  <c r="J373" i="6"/>
  <c r="K373" i="6" s="1"/>
  <c r="L373" i="6" s="1"/>
  <c r="M373" i="6" s="1"/>
  <c r="N373" i="6" s="1"/>
  <c r="O373" i="6" s="1"/>
  <c r="J375" i="6"/>
  <c r="K375" i="6" s="1"/>
  <c r="L375" i="6" s="1"/>
  <c r="M375" i="6" s="1"/>
  <c r="N375" i="6" s="1"/>
  <c r="O375" i="6" s="1"/>
  <c r="J376" i="6"/>
  <c r="K376" i="6" s="1"/>
  <c r="L376" i="6" s="1"/>
  <c r="M376" i="6" s="1"/>
  <c r="N376" i="6" s="1"/>
  <c r="O376" i="6" s="1"/>
  <c r="J377" i="6"/>
  <c r="K377" i="6" s="1"/>
  <c r="L377" i="6" s="1"/>
  <c r="M377" i="6" s="1"/>
  <c r="N377" i="6" s="1"/>
  <c r="O377" i="6" s="1"/>
  <c r="J399" i="6"/>
  <c r="K399" i="6" s="1"/>
  <c r="L399" i="6" s="1"/>
  <c r="M399" i="6" s="1"/>
  <c r="N399" i="6" s="1"/>
  <c r="O399" i="6" s="1"/>
  <c r="J403" i="6"/>
  <c r="K403" i="6" s="1"/>
  <c r="L403" i="6" s="1"/>
  <c r="M403" i="6" s="1"/>
  <c r="N403" i="6" s="1"/>
  <c r="O403" i="6" s="1"/>
  <c r="J404" i="6"/>
  <c r="K404" i="6" s="1"/>
  <c r="L404" i="6" s="1"/>
  <c r="M404" i="6" s="1"/>
  <c r="N404" i="6" s="1"/>
  <c r="O404" i="6" s="1"/>
  <c r="J410" i="6"/>
  <c r="K410" i="6" s="1"/>
  <c r="L410" i="6" s="1"/>
  <c r="M410" i="6" s="1"/>
  <c r="N410" i="6" s="1"/>
  <c r="O410" i="6" s="1"/>
  <c r="J416" i="6"/>
  <c r="K416" i="6" s="1"/>
  <c r="L416" i="6" s="1"/>
  <c r="M416" i="6" s="1"/>
  <c r="N416" i="6" s="1"/>
  <c r="O416" i="6" s="1"/>
  <c r="J417" i="6"/>
  <c r="K417" i="6" s="1"/>
  <c r="L417" i="6" s="1"/>
  <c r="M417" i="6" s="1"/>
  <c r="N417" i="6" s="1"/>
  <c r="O417" i="6" s="1"/>
  <c r="J420" i="6"/>
  <c r="K420" i="6" s="1"/>
  <c r="L420" i="6" s="1"/>
  <c r="M420" i="6" s="1"/>
  <c r="N420" i="6" s="1"/>
  <c r="O420" i="6" s="1"/>
  <c r="J421" i="6"/>
  <c r="K421" i="6" s="1"/>
  <c r="L421" i="6" s="1"/>
  <c r="M421" i="6" s="1"/>
  <c r="N421" i="6" s="1"/>
  <c r="O421" i="6" s="1"/>
  <c r="J422" i="6"/>
  <c r="K422" i="6" s="1"/>
  <c r="L422" i="6" s="1"/>
  <c r="M422" i="6" s="1"/>
  <c r="N422" i="6" s="1"/>
  <c r="O422" i="6" s="1"/>
  <c r="J423" i="6"/>
  <c r="K423" i="6" s="1"/>
  <c r="L423" i="6" s="1"/>
  <c r="M423" i="6" s="1"/>
  <c r="N423" i="6" s="1"/>
  <c r="O423" i="6" s="1"/>
  <c r="J426" i="6"/>
  <c r="K426" i="6" s="1"/>
  <c r="L426" i="6" s="1"/>
  <c r="M426" i="6" s="1"/>
  <c r="N426" i="6" s="1"/>
  <c r="O426" i="6" s="1"/>
  <c r="J431" i="6"/>
  <c r="K431" i="6" s="1"/>
  <c r="L431" i="6" s="1"/>
  <c r="M431" i="6" s="1"/>
  <c r="N431" i="6" s="1"/>
  <c r="O431" i="6" s="1"/>
  <c r="J432" i="6"/>
  <c r="K432" i="6" s="1"/>
  <c r="L432" i="6" s="1"/>
  <c r="M432" i="6" s="1"/>
  <c r="N432" i="6" s="1"/>
  <c r="O432" i="6" s="1"/>
  <c r="J434" i="6"/>
  <c r="K434" i="6" s="1"/>
  <c r="L434" i="6" s="1"/>
  <c r="M434" i="6" s="1"/>
  <c r="N434" i="6" s="1"/>
  <c r="O434" i="6" s="1"/>
  <c r="J438" i="6"/>
  <c r="K438" i="6" s="1"/>
  <c r="L438" i="6" s="1"/>
  <c r="M438" i="6" s="1"/>
  <c r="N438" i="6" s="1"/>
  <c r="J439" i="6"/>
  <c r="K439" i="6" s="1"/>
  <c r="L439" i="6" s="1"/>
  <c r="M439" i="6" s="1"/>
  <c r="N439" i="6" s="1"/>
  <c r="J440" i="6"/>
  <c r="K440" i="6" s="1"/>
  <c r="L440" i="6" s="1"/>
  <c r="M440" i="6" s="1"/>
  <c r="N440" i="6" s="1"/>
  <c r="J441" i="6"/>
  <c r="K441" i="6" s="1"/>
  <c r="L441" i="6" s="1"/>
  <c r="M441" i="6" s="1"/>
  <c r="N441" i="6" s="1"/>
  <c r="J442" i="6"/>
  <c r="K442" i="6" s="1"/>
  <c r="L442" i="6" s="1"/>
  <c r="M442" i="6" s="1"/>
  <c r="N442" i="6" s="1"/>
  <c r="J445" i="6"/>
  <c r="K445" i="6" s="1"/>
  <c r="L445" i="6" s="1"/>
  <c r="M445" i="6" s="1"/>
  <c r="N445" i="6" s="1"/>
  <c r="J446" i="6"/>
  <c r="K446" i="6" s="1"/>
  <c r="L446" i="6" s="1"/>
  <c r="M446" i="6" s="1"/>
  <c r="N446" i="6" s="1"/>
  <c r="J450" i="6"/>
  <c r="K450" i="6" s="1"/>
  <c r="L450" i="6" s="1"/>
  <c r="M450" i="6" s="1"/>
  <c r="N450" i="6" s="1"/>
  <c r="O450" i="6" s="1"/>
  <c r="J459" i="6"/>
  <c r="K459" i="6" s="1"/>
  <c r="L459" i="6" s="1"/>
  <c r="M459" i="6" s="1"/>
  <c r="N459" i="6" s="1"/>
  <c r="O459" i="6" s="1"/>
  <c r="J460" i="6"/>
  <c r="K460" i="6" s="1"/>
  <c r="L460" i="6" s="1"/>
  <c r="M460" i="6" s="1"/>
  <c r="N460" i="6" s="1"/>
  <c r="O460" i="6" s="1"/>
  <c r="J461" i="6"/>
  <c r="K461" i="6" s="1"/>
  <c r="L461" i="6" s="1"/>
  <c r="M461" i="6" s="1"/>
  <c r="N461" i="6" s="1"/>
  <c r="O461" i="6" s="1"/>
  <c r="J462" i="6"/>
  <c r="K462" i="6" s="1"/>
  <c r="L462" i="6" s="1"/>
  <c r="M462" i="6" s="1"/>
  <c r="N462" i="6" s="1"/>
  <c r="O462" i="6" s="1"/>
  <c r="J463" i="6"/>
  <c r="K463" i="6" s="1"/>
  <c r="L463" i="6" s="1"/>
  <c r="M463" i="6" s="1"/>
  <c r="N463" i="6" s="1"/>
  <c r="O463" i="6" s="1"/>
  <c r="J464" i="6"/>
  <c r="K464" i="6" s="1"/>
  <c r="L464" i="6" s="1"/>
  <c r="M464" i="6" s="1"/>
  <c r="N464" i="6" s="1"/>
  <c r="O464" i="6" s="1"/>
  <c r="J465" i="6"/>
  <c r="K465" i="6" s="1"/>
  <c r="L465" i="6" s="1"/>
  <c r="M465" i="6" s="1"/>
  <c r="N465" i="6" s="1"/>
  <c r="O465" i="6" s="1"/>
  <c r="J466" i="6"/>
  <c r="K466" i="6" s="1"/>
  <c r="L466" i="6" s="1"/>
  <c r="M466" i="6" s="1"/>
  <c r="N466" i="6" s="1"/>
  <c r="O466" i="6" s="1"/>
  <c r="J467" i="6"/>
  <c r="K467" i="6" s="1"/>
  <c r="L467" i="6" s="1"/>
  <c r="M467" i="6" s="1"/>
  <c r="N467" i="6" s="1"/>
  <c r="O467" i="6" s="1"/>
  <c r="J468" i="6"/>
  <c r="K468" i="6" s="1"/>
  <c r="L468" i="6" s="1"/>
  <c r="M468" i="6" s="1"/>
  <c r="N468" i="6" s="1"/>
  <c r="O468" i="6" s="1"/>
  <c r="J469" i="6"/>
  <c r="K469" i="6" s="1"/>
  <c r="L469" i="6" s="1"/>
  <c r="M469" i="6" s="1"/>
  <c r="N469" i="6" s="1"/>
  <c r="O469" i="6" s="1"/>
  <c r="J470" i="6"/>
  <c r="K470" i="6" s="1"/>
  <c r="L470" i="6" s="1"/>
  <c r="M470" i="6" s="1"/>
  <c r="N470" i="6" s="1"/>
  <c r="O470" i="6" s="1"/>
  <c r="J471" i="6"/>
  <c r="K471" i="6" s="1"/>
  <c r="L471" i="6" s="1"/>
  <c r="M471" i="6" s="1"/>
  <c r="N471" i="6" s="1"/>
  <c r="O471" i="6" s="1"/>
  <c r="J472" i="6"/>
  <c r="K472" i="6" s="1"/>
  <c r="L472" i="6" s="1"/>
  <c r="M472" i="6" s="1"/>
  <c r="N472" i="6" s="1"/>
  <c r="O472" i="6" s="1"/>
  <c r="J473" i="6"/>
  <c r="K473" i="6" s="1"/>
  <c r="L473" i="6" s="1"/>
  <c r="M473" i="6" s="1"/>
  <c r="N473" i="6" s="1"/>
  <c r="O473" i="6" s="1"/>
  <c r="J474" i="6"/>
  <c r="K474" i="6" s="1"/>
  <c r="L474" i="6" s="1"/>
  <c r="M474" i="6" s="1"/>
  <c r="N474" i="6" s="1"/>
  <c r="O474" i="6" s="1"/>
  <c r="J475" i="6"/>
  <c r="K475" i="6" s="1"/>
  <c r="L475" i="6" s="1"/>
  <c r="M475" i="6" s="1"/>
  <c r="N475" i="6" s="1"/>
  <c r="O475" i="6" s="1"/>
  <c r="J476" i="6"/>
  <c r="K476" i="6" s="1"/>
  <c r="L476" i="6" s="1"/>
  <c r="M476" i="6" s="1"/>
  <c r="N476" i="6" s="1"/>
  <c r="O476" i="6" s="1"/>
  <c r="J477" i="6"/>
  <c r="K477" i="6" s="1"/>
  <c r="L477" i="6" s="1"/>
  <c r="M477" i="6" s="1"/>
  <c r="N477" i="6" s="1"/>
  <c r="O477" i="6" s="1"/>
  <c r="J478" i="6"/>
  <c r="K478" i="6" s="1"/>
  <c r="L478" i="6" s="1"/>
  <c r="M478" i="6" s="1"/>
  <c r="N478" i="6" s="1"/>
  <c r="O478" i="6" s="1"/>
  <c r="J479" i="6"/>
  <c r="K479" i="6" s="1"/>
  <c r="L479" i="6" s="1"/>
  <c r="M479" i="6" s="1"/>
  <c r="N479" i="6" s="1"/>
  <c r="O479" i="6" s="1"/>
  <c r="J480" i="6"/>
  <c r="K480" i="6" s="1"/>
  <c r="L480" i="6" s="1"/>
  <c r="M480" i="6" s="1"/>
  <c r="N480" i="6" s="1"/>
  <c r="O480" i="6" s="1"/>
  <c r="J481" i="6"/>
  <c r="K481" i="6" s="1"/>
  <c r="L481" i="6" s="1"/>
  <c r="M481" i="6" s="1"/>
  <c r="N481" i="6" s="1"/>
  <c r="O481" i="6" s="1"/>
  <c r="J482" i="6"/>
  <c r="K482" i="6" s="1"/>
  <c r="L482" i="6" s="1"/>
  <c r="M482" i="6" s="1"/>
  <c r="N482" i="6" s="1"/>
  <c r="O482" i="6" s="1"/>
  <c r="J483" i="6"/>
  <c r="K483" i="6" s="1"/>
  <c r="L483" i="6" s="1"/>
  <c r="M483" i="6" s="1"/>
  <c r="N483" i="6" s="1"/>
  <c r="O483" i="6" s="1"/>
  <c r="J484" i="6"/>
  <c r="K484" i="6" s="1"/>
  <c r="L484" i="6" s="1"/>
  <c r="M484" i="6" s="1"/>
  <c r="N484" i="6" s="1"/>
  <c r="O484" i="6" s="1"/>
  <c r="J485" i="6"/>
  <c r="K485" i="6" s="1"/>
  <c r="L485" i="6" s="1"/>
  <c r="M485" i="6" s="1"/>
  <c r="N485" i="6" s="1"/>
  <c r="O485" i="6" s="1"/>
  <c r="J486" i="6"/>
  <c r="K486" i="6" s="1"/>
  <c r="L486" i="6" s="1"/>
  <c r="M486" i="6" s="1"/>
  <c r="N486" i="6" s="1"/>
  <c r="O486" i="6" s="1"/>
  <c r="J487" i="6"/>
  <c r="K487" i="6" s="1"/>
  <c r="L487" i="6" s="1"/>
  <c r="M487" i="6" s="1"/>
  <c r="N487" i="6" s="1"/>
  <c r="O487" i="6" s="1"/>
  <c r="J488" i="6"/>
  <c r="K488" i="6" s="1"/>
  <c r="L488" i="6" s="1"/>
  <c r="M488" i="6" s="1"/>
  <c r="N488" i="6" s="1"/>
  <c r="O488" i="6" s="1"/>
  <c r="J489" i="6"/>
  <c r="K489" i="6" s="1"/>
  <c r="L489" i="6" s="1"/>
  <c r="M489" i="6" s="1"/>
  <c r="N489" i="6" s="1"/>
  <c r="O489" i="6" s="1"/>
  <c r="J490" i="6"/>
  <c r="K490" i="6" s="1"/>
  <c r="L490" i="6" s="1"/>
  <c r="M490" i="6" s="1"/>
  <c r="N490" i="6" s="1"/>
  <c r="O490" i="6" s="1"/>
  <c r="J491" i="6"/>
  <c r="K491" i="6" s="1"/>
  <c r="L491" i="6" s="1"/>
  <c r="M491" i="6" s="1"/>
  <c r="N491" i="6" s="1"/>
  <c r="O491" i="6" s="1"/>
  <c r="J492" i="6"/>
  <c r="K492" i="6" s="1"/>
  <c r="L492" i="6" s="1"/>
  <c r="M492" i="6" s="1"/>
  <c r="N492" i="6" s="1"/>
  <c r="O492" i="6" s="1"/>
  <c r="J493" i="6"/>
  <c r="K493" i="6" s="1"/>
  <c r="L493" i="6" s="1"/>
  <c r="M493" i="6" s="1"/>
  <c r="N493" i="6" s="1"/>
  <c r="O493" i="6" s="1"/>
  <c r="J494" i="6"/>
  <c r="K494" i="6" s="1"/>
  <c r="L494" i="6" s="1"/>
  <c r="M494" i="6" s="1"/>
  <c r="N494" i="6" s="1"/>
  <c r="O494" i="6" s="1"/>
  <c r="J495" i="6"/>
  <c r="K495" i="6" s="1"/>
  <c r="L495" i="6" s="1"/>
  <c r="M495" i="6" s="1"/>
  <c r="N495" i="6" s="1"/>
  <c r="O495" i="6" s="1"/>
  <c r="J496" i="6"/>
  <c r="K496" i="6" s="1"/>
  <c r="L496" i="6" s="1"/>
  <c r="M496" i="6" s="1"/>
  <c r="N496" i="6" s="1"/>
  <c r="O496" i="6" s="1"/>
  <c r="J497" i="6"/>
  <c r="K497" i="6" s="1"/>
  <c r="L497" i="6" s="1"/>
  <c r="M497" i="6" s="1"/>
  <c r="N497" i="6" s="1"/>
  <c r="O497" i="6" s="1"/>
  <c r="J498" i="6"/>
  <c r="K498" i="6" s="1"/>
  <c r="L498" i="6" s="1"/>
  <c r="M498" i="6" s="1"/>
  <c r="N498" i="6" s="1"/>
  <c r="O498" i="6" s="1"/>
  <c r="J499" i="6"/>
  <c r="K499" i="6" s="1"/>
  <c r="L499" i="6" s="1"/>
  <c r="M499" i="6" s="1"/>
  <c r="N499" i="6" s="1"/>
  <c r="O499" i="6" s="1"/>
  <c r="J500" i="6"/>
  <c r="K500" i="6" s="1"/>
  <c r="L500" i="6" s="1"/>
  <c r="M500" i="6" s="1"/>
  <c r="N500" i="6" s="1"/>
  <c r="O500" i="6" s="1"/>
  <c r="J501" i="6"/>
  <c r="K501" i="6" s="1"/>
  <c r="L501" i="6" s="1"/>
  <c r="M501" i="6" s="1"/>
  <c r="N501" i="6" s="1"/>
  <c r="O501" i="6" s="1"/>
  <c r="J502" i="6"/>
  <c r="K502" i="6" s="1"/>
  <c r="L502" i="6" s="1"/>
  <c r="M502" i="6" s="1"/>
  <c r="N502" i="6" s="1"/>
  <c r="O502" i="6" s="1"/>
  <c r="J503" i="6"/>
  <c r="K503" i="6" s="1"/>
  <c r="L503" i="6" s="1"/>
  <c r="M503" i="6" s="1"/>
  <c r="N503" i="6" s="1"/>
  <c r="O503" i="6" s="1"/>
  <c r="J504" i="6"/>
  <c r="K504" i="6" s="1"/>
  <c r="L504" i="6" s="1"/>
  <c r="M504" i="6" s="1"/>
  <c r="N504" i="6" s="1"/>
  <c r="O504" i="6" s="1"/>
  <c r="J505" i="6"/>
  <c r="K505" i="6" s="1"/>
  <c r="L505" i="6" s="1"/>
  <c r="M505" i="6" s="1"/>
  <c r="N505" i="6" s="1"/>
  <c r="O505" i="6" s="1"/>
  <c r="J506" i="6"/>
  <c r="K506" i="6" s="1"/>
  <c r="L506" i="6" s="1"/>
  <c r="M506" i="6" s="1"/>
  <c r="N506" i="6" s="1"/>
  <c r="O506" i="6" s="1"/>
  <c r="J507" i="6"/>
  <c r="K507" i="6" s="1"/>
  <c r="L507" i="6" s="1"/>
  <c r="M507" i="6" s="1"/>
  <c r="N507" i="6" s="1"/>
  <c r="O507" i="6" s="1"/>
  <c r="J508" i="6"/>
  <c r="K508" i="6" s="1"/>
  <c r="L508" i="6" s="1"/>
  <c r="M508" i="6" s="1"/>
  <c r="N508" i="6" s="1"/>
  <c r="O508" i="6" s="1"/>
  <c r="J509" i="6"/>
  <c r="K509" i="6" s="1"/>
  <c r="L509" i="6" s="1"/>
  <c r="M509" i="6" s="1"/>
  <c r="N509" i="6" s="1"/>
  <c r="O509" i="6" s="1"/>
  <c r="J510" i="6"/>
  <c r="K510" i="6" s="1"/>
  <c r="L510" i="6" s="1"/>
  <c r="M510" i="6" s="1"/>
  <c r="N510" i="6" s="1"/>
  <c r="O510" i="6" s="1"/>
  <c r="J511" i="6"/>
  <c r="K511" i="6" s="1"/>
  <c r="L511" i="6" s="1"/>
  <c r="M511" i="6" s="1"/>
  <c r="N511" i="6" s="1"/>
  <c r="O511" i="6" s="1"/>
  <c r="J512" i="6"/>
  <c r="K512" i="6" s="1"/>
  <c r="L512" i="6" s="1"/>
  <c r="M512" i="6" s="1"/>
  <c r="N512" i="6" s="1"/>
  <c r="O512" i="6" s="1"/>
  <c r="J513" i="6"/>
  <c r="K513" i="6" s="1"/>
  <c r="L513" i="6" s="1"/>
  <c r="M513" i="6" s="1"/>
  <c r="N513" i="6" s="1"/>
  <c r="O513" i="6" s="1"/>
  <c r="J514" i="6"/>
  <c r="K514" i="6" s="1"/>
  <c r="L514" i="6" s="1"/>
  <c r="M514" i="6" s="1"/>
  <c r="N514" i="6" s="1"/>
  <c r="O514" i="6" s="1"/>
  <c r="J515" i="6"/>
  <c r="K515" i="6" s="1"/>
  <c r="L515" i="6" s="1"/>
  <c r="M515" i="6" s="1"/>
  <c r="N515" i="6" s="1"/>
  <c r="O515" i="6" s="1"/>
  <c r="J516" i="6"/>
  <c r="K516" i="6" s="1"/>
  <c r="L516" i="6" s="1"/>
  <c r="M516" i="6" s="1"/>
  <c r="N516" i="6" s="1"/>
  <c r="O516" i="6" s="1"/>
  <c r="J517" i="6"/>
  <c r="K517" i="6" s="1"/>
  <c r="L517" i="6" s="1"/>
  <c r="M517" i="6" s="1"/>
  <c r="N517" i="6" s="1"/>
  <c r="O517" i="6" s="1"/>
  <c r="J518" i="6"/>
  <c r="K518" i="6" s="1"/>
  <c r="L518" i="6" s="1"/>
  <c r="M518" i="6" s="1"/>
  <c r="N518" i="6" s="1"/>
  <c r="O518" i="6" s="1"/>
  <c r="J519" i="6"/>
  <c r="K519" i="6" s="1"/>
  <c r="L519" i="6" s="1"/>
  <c r="M519" i="6" s="1"/>
  <c r="N519" i="6" s="1"/>
  <c r="O519" i="6" s="1"/>
  <c r="J520" i="6"/>
  <c r="K520" i="6" s="1"/>
  <c r="L520" i="6" s="1"/>
  <c r="M520" i="6" s="1"/>
  <c r="N520" i="6" s="1"/>
  <c r="O520" i="6" s="1"/>
  <c r="J521" i="6"/>
  <c r="K521" i="6" s="1"/>
  <c r="L521" i="6" s="1"/>
  <c r="M521" i="6" s="1"/>
  <c r="N521" i="6" s="1"/>
  <c r="O521" i="6" s="1"/>
  <c r="J522" i="6"/>
  <c r="K522" i="6" s="1"/>
  <c r="L522" i="6" s="1"/>
  <c r="M522" i="6" s="1"/>
  <c r="N522" i="6" s="1"/>
  <c r="O522" i="6" s="1"/>
  <c r="J523" i="6"/>
  <c r="K523" i="6" s="1"/>
  <c r="L523" i="6" s="1"/>
  <c r="M523" i="6" s="1"/>
  <c r="N523" i="6" s="1"/>
  <c r="O523" i="6" s="1"/>
  <c r="J524" i="6"/>
  <c r="K524" i="6" s="1"/>
  <c r="L524" i="6" s="1"/>
  <c r="M524" i="6" s="1"/>
  <c r="N524" i="6" s="1"/>
  <c r="O524" i="6" s="1"/>
  <c r="J525" i="6"/>
  <c r="K525" i="6" s="1"/>
  <c r="L525" i="6" s="1"/>
  <c r="M525" i="6" s="1"/>
  <c r="N525" i="6" s="1"/>
  <c r="O525" i="6" s="1"/>
  <c r="J526" i="6"/>
  <c r="K526" i="6" s="1"/>
  <c r="L526" i="6" s="1"/>
  <c r="M526" i="6" s="1"/>
  <c r="N526" i="6" s="1"/>
  <c r="O526" i="6" s="1"/>
  <c r="J527" i="6"/>
  <c r="K527" i="6" s="1"/>
  <c r="L527" i="6" s="1"/>
  <c r="M527" i="6" s="1"/>
  <c r="N527" i="6" s="1"/>
  <c r="O527" i="6" s="1"/>
  <c r="J528" i="6"/>
  <c r="K528" i="6" s="1"/>
  <c r="L528" i="6" s="1"/>
  <c r="M528" i="6" s="1"/>
  <c r="N528" i="6" s="1"/>
  <c r="O528" i="6" s="1"/>
  <c r="J529" i="6"/>
  <c r="K529" i="6" s="1"/>
  <c r="L529" i="6" s="1"/>
  <c r="M529" i="6" s="1"/>
  <c r="N529" i="6" s="1"/>
  <c r="O529" i="6" s="1"/>
  <c r="J530" i="6"/>
  <c r="K530" i="6" s="1"/>
  <c r="L530" i="6" s="1"/>
  <c r="M530" i="6" s="1"/>
  <c r="N530" i="6" s="1"/>
  <c r="O530" i="6" s="1"/>
  <c r="J531" i="6"/>
  <c r="K531" i="6" s="1"/>
  <c r="L531" i="6" s="1"/>
  <c r="M531" i="6" s="1"/>
  <c r="N531" i="6" s="1"/>
  <c r="O531" i="6" s="1"/>
  <c r="J532" i="6"/>
  <c r="K532" i="6" s="1"/>
  <c r="L532" i="6" s="1"/>
  <c r="M532" i="6" s="1"/>
  <c r="N532" i="6" s="1"/>
  <c r="O532" i="6" s="1"/>
  <c r="J533" i="6"/>
  <c r="K533" i="6" s="1"/>
  <c r="L533" i="6" s="1"/>
  <c r="M533" i="6" s="1"/>
  <c r="N533" i="6" s="1"/>
  <c r="O533" i="6" s="1"/>
  <c r="J534" i="6"/>
  <c r="K534" i="6" s="1"/>
  <c r="L534" i="6" s="1"/>
  <c r="M534" i="6" s="1"/>
  <c r="N534" i="6" s="1"/>
  <c r="O534" i="6" s="1"/>
  <c r="J535" i="6"/>
  <c r="K535" i="6" s="1"/>
  <c r="L535" i="6" s="1"/>
  <c r="M535" i="6" s="1"/>
  <c r="N535" i="6" s="1"/>
  <c r="O535" i="6" s="1"/>
  <c r="J536" i="6"/>
  <c r="K536" i="6" s="1"/>
  <c r="L536" i="6" s="1"/>
  <c r="M536" i="6" s="1"/>
  <c r="N536" i="6" s="1"/>
  <c r="O536" i="6" s="1"/>
  <c r="J537" i="6"/>
  <c r="K537" i="6" s="1"/>
  <c r="L537" i="6" s="1"/>
  <c r="M537" i="6" s="1"/>
  <c r="N537" i="6" s="1"/>
  <c r="O537" i="6" s="1"/>
  <c r="J538" i="6"/>
  <c r="K538" i="6" s="1"/>
  <c r="L538" i="6" s="1"/>
  <c r="M538" i="6" s="1"/>
  <c r="N538" i="6" s="1"/>
  <c r="O538" i="6" s="1"/>
  <c r="J539" i="6"/>
  <c r="K539" i="6" s="1"/>
  <c r="L539" i="6" s="1"/>
  <c r="M539" i="6" s="1"/>
  <c r="N539" i="6" s="1"/>
  <c r="O539" i="6" s="1"/>
  <c r="J540" i="6"/>
  <c r="K540" i="6" s="1"/>
  <c r="L540" i="6" s="1"/>
  <c r="M540" i="6" s="1"/>
  <c r="N540" i="6" s="1"/>
  <c r="O540" i="6" s="1"/>
  <c r="J541" i="6"/>
  <c r="K541" i="6" s="1"/>
  <c r="L541" i="6" s="1"/>
  <c r="M541" i="6" s="1"/>
  <c r="N541" i="6" s="1"/>
  <c r="O541" i="6" s="1"/>
  <c r="J542" i="6"/>
  <c r="K542" i="6" s="1"/>
  <c r="L542" i="6" s="1"/>
  <c r="M542" i="6" s="1"/>
  <c r="N542" i="6" s="1"/>
  <c r="O542" i="6" s="1"/>
  <c r="J543" i="6"/>
  <c r="K543" i="6" s="1"/>
  <c r="L543" i="6" s="1"/>
  <c r="M543" i="6" s="1"/>
  <c r="N543" i="6" s="1"/>
  <c r="O543" i="6" s="1"/>
  <c r="J544" i="6"/>
  <c r="K544" i="6" s="1"/>
  <c r="L544" i="6" s="1"/>
  <c r="M544" i="6" s="1"/>
  <c r="N544" i="6" s="1"/>
  <c r="O544" i="6" s="1"/>
  <c r="J545" i="6"/>
  <c r="K545" i="6" s="1"/>
  <c r="L545" i="6" s="1"/>
  <c r="M545" i="6" s="1"/>
  <c r="N545" i="6" s="1"/>
  <c r="O545" i="6" s="1"/>
  <c r="J546" i="6"/>
  <c r="K546" i="6" s="1"/>
  <c r="L546" i="6" s="1"/>
  <c r="M546" i="6" s="1"/>
  <c r="N546" i="6" s="1"/>
  <c r="O546" i="6" s="1"/>
  <c r="J547" i="6"/>
  <c r="K547" i="6" s="1"/>
  <c r="L547" i="6" s="1"/>
  <c r="M547" i="6" s="1"/>
  <c r="N547" i="6" s="1"/>
  <c r="O547" i="6" s="1"/>
  <c r="J548" i="6"/>
  <c r="K548" i="6" s="1"/>
  <c r="L548" i="6" s="1"/>
  <c r="M548" i="6" s="1"/>
  <c r="N548" i="6" s="1"/>
  <c r="O548" i="6" s="1"/>
  <c r="J549" i="6"/>
  <c r="K549" i="6" s="1"/>
  <c r="L549" i="6" s="1"/>
  <c r="M549" i="6" s="1"/>
  <c r="N549" i="6" s="1"/>
  <c r="O549" i="6" s="1"/>
  <c r="J550" i="6"/>
  <c r="K550" i="6" s="1"/>
  <c r="L550" i="6" s="1"/>
  <c r="M550" i="6" s="1"/>
  <c r="N550" i="6" s="1"/>
  <c r="O550" i="6" s="1"/>
  <c r="J551" i="6"/>
  <c r="K551" i="6" s="1"/>
  <c r="L551" i="6" s="1"/>
  <c r="M551" i="6" s="1"/>
  <c r="N551" i="6" s="1"/>
  <c r="O551" i="6" s="1"/>
  <c r="J552" i="6"/>
  <c r="K552" i="6" s="1"/>
  <c r="L552" i="6" s="1"/>
  <c r="M552" i="6" s="1"/>
  <c r="N552" i="6" s="1"/>
  <c r="O552" i="6" s="1"/>
  <c r="J553" i="6"/>
  <c r="K553" i="6" s="1"/>
  <c r="L553" i="6" s="1"/>
  <c r="M553" i="6" s="1"/>
  <c r="N553" i="6" s="1"/>
  <c r="O553" i="6" s="1"/>
  <c r="J554" i="6"/>
  <c r="K554" i="6" s="1"/>
  <c r="L554" i="6" s="1"/>
  <c r="M554" i="6" s="1"/>
  <c r="N554" i="6" s="1"/>
  <c r="O554" i="6" s="1"/>
  <c r="J555" i="6"/>
  <c r="K555" i="6" s="1"/>
  <c r="L555" i="6" s="1"/>
  <c r="M555" i="6" s="1"/>
  <c r="N555" i="6" s="1"/>
  <c r="O555" i="6" s="1"/>
  <c r="J556" i="6"/>
  <c r="K556" i="6" s="1"/>
  <c r="L556" i="6" s="1"/>
  <c r="M556" i="6" s="1"/>
  <c r="N556" i="6" s="1"/>
  <c r="O556" i="6" s="1"/>
  <c r="J557" i="6"/>
  <c r="K557" i="6" s="1"/>
  <c r="L557" i="6" s="1"/>
  <c r="M557" i="6" s="1"/>
  <c r="N557" i="6" s="1"/>
  <c r="O557" i="6" s="1"/>
  <c r="J558" i="6"/>
  <c r="K558" i="6" s="1"/>
  <c r="L558" i="6" s="1"/>
  <c r="M558" i="6" s="1"/>
  <c r="N558" i="6" s="1"/>
  <c r="O558" i="6" s="1"/>
  <c r="J559" i="6"/>
  <c r="K559" i="6" s="1"/>
  <c r="L559" i="6" s="1"/>
  <c r="M559" i="6" s="1"/>
  <c r="N559" i="6" s="1"/>
  <c r="O559" i="6" s="1"/>
  <c r="J560" i="6"/>
  <c r="K560" i="6" s="1"/>
  <c r="L560" i="6" s="1"/>
  <c r="M560" i="6" s="1"/>
  <c r="N560" i="6" s="1"/>
  <c r="O560" i="6" s="1"/>
  <c r="J561" i="6"/>
  <c r="K561" i="6" s="1"/>
  <c r="L561" i="6" s="1"/>
  <c r="M561" i="6" s="1"/>
  <c r="N561" i="6" s="1"/>
  <c r="O561" i="6" s="1"/>
  <c r="J562" i="6"/>
  <c r="K562" i="6" s="1"/>
  <c r="L562" i="6" s="1"/>
  <c r="M562" i="6" s="1"/>
  <c r="N562" i="6" s="1"/>
  <c r="O562" i="6" s="1"/>
  <c r="J563" i="6"/>
  <c r="K563" i="6" s="1"/>
  <c r="L563" i="6" s="1"/>
  <c r="M563" i="6" s="1"/>
  <c r="N563" i="6" s="1"/>
  <c r="O563" i="6" s="1"/>
  <c r="J564" i="6"/>
  <c r="K564" i="6" s="1"/>
  <c r="L564" i="6" s="1"/>
  <c r="M564" i="6" s="1"/>
  <c r="N564" i="6" s="1"/>
  <c r="O564" i="6" s="1"/>
  <c r="J565" i="6"/>
  <c r="K565" i="6" s="1"/>
  <c r="L565" i="6" s="1"/>
  <c r="M565" i="6" s="1"/>
  <c r="N565" i="6" s="1"/>
  <c r="O565" i="6" s="1"/>
  <c r="J566" i="6"/>
  <c r="K566" i="6" s="1"/>
  <c r="L566" i="6" s="1"/>
  <c r="M566" i="6" s="1"/>
  <c r="N566" i="6" s="1"/>
  <c r="O566" i="6" s="1"/>
  <c r="J567" i="6"/>
  <c r="K567" i="6" s="1"/>
  <c r="L567" i="6" s="1"/>
  <c r="M567" i="6" s="1"/>
  <c r="N567" i="6" s="1"/>
  <c r="O567" i="6" s="1"/>
  <c r="J568" i="6"/>
  <c r="K568" i="6" s="1"/>
  <c r="L568" i="6" s="1"/>
  <c r="M568" i="6" s="1"/>
  <c r="N568" i="6" s="1"/>
  <c r="O568" i="6" s="1"/>
  <c r="J569" i="6"/>
  <c r="K569" i="6" s="1"/>
  <c r="L569" i="6" s="1"/>
  <c r="M569" i="6" s="1"/>
  <c r="N569" i="6" s="1"/>
  <c r="O569" i="6" s="1"/>
  <c r="J570" i="6"/>
  <c r="K570" i="6" s="1"/>
  <c r="L570" i="6" s="1"/>
  <c r="M570" i="6" s="1"/>
  <c r="N570" i="6" s="1"/>
  <c r="O570" i="6" s="1"/>
  <c r="J571" i="6"/>
  <c r="K571" i="6" s="1"/>
  <c r="L571" i="6" s="1"/>
  <c r="M571" i="6" s="1"/>
  <c r="N571" i="6" s="1"/>
  <c r="O571" i="6" s="1"/>
  <c r="J572" i="6"/>
  <c r="K572" i="6" s="1"/>
  <c r="L572" i="6" s="1"/>
  <c r="M572" i="6" s="1"/>
  <c r="N572" i="6" s="1"/>
  <c r="O572" i="6" s="1"/>
  <c r="J573" i="6"/>
  <c r="K573" i="6" s="1"/>
  <c r="L573" i="6" s="1"/>
  <c r="M573" i="6" s="1"/>
  <c r="N573" i="6" s="1"/>
  <c r="O573" i="6" s="1"/>
  <c r="J574" i="6"/>
  <c r="K574" i="6" s="1"/>
  <c r="L574" i="6" s="1"/>
  <c r="M574" i="6" s="1"/>
  <c r="N574" i="6" s="1"/>
  <c r="O574" i="6" s="1"/>
  <c r="J575" i="6"/>
  <c r="K575" i="6" s="1"/>
  <c r="L575" i="6" s="1"/>
  <c r="M575" i="6" s="1"/>
  <c r="N575" i="6" s="1"/>
  <c r="O575" i="6" s="1"/>
  <c r="J576" i="6"/>
  <c r="K576" i="6" s="1"/>
  <c r="L576" i="6" s="1"/>
  <c r="M576" i="6" s="1"/>
  <c r="N576" i="6" s="1"/>
  <c r="O576" i="6" s="1"/>
  <c r="J577" i="6"/>
  <c r="K577" i="6" s="1"/>
  <c r="L577" i="6" s="1"/>
  <c r="M577" i="6" s="1"/>
  <c r="N577" i="6" s="1"/>
  <c r="O577" i="6" s="1"/>
  <c r="J578" i="6"/>
  <c r="K578" i="6" s="1"/>
  <c r="L578" i="6" s="1"/>
  <c r="M578" i="6" s="1"/>
  <c r="N578" i="6" s="1"/>
  <c r="O578" i="6" s="1"/>
  <c r="J579" i="6"/>
  <c r="K579" i="6" s="1"/>
  <c r="L579" i="6" s="1"/>
  <c r="M579" i="6" s="1"/>
  <c r="N579" i="6" s="1"/>
  <c r="O579" i="6" s="1"/>
  <c r="J580" i="6"/>
  <c r="K580" i="6" s="1"/>
  <c r="L580" i="6" s="1"/>
  <c r="M580" i="6" s="1"/>
  <c r="N580" i="6" s="1"/>
  <c r="O580" i="6" s="1"/>
  <c r="J581" i="6"/>
  <c r="K581" i="6" s="1"/>
  <c r="L581" i="6" s="1"/>
  <c r="M581" i="6" s="1"/>
  <c r="N581" i="6" s="1"/>
  <c r="O581" i="6" s="1"/>
  <c r="J582" i="6"/>
  <c r="K582" i="6" s="1"/>
  <c r="L582" i="6" s="1"/>
  <c r="M582" i="6" s="1"/>
  <c r="N582" i="6" s="1"/>
  <c r="O582" i="6" s="1"/>
  <c r="J583" i="6"/>
  <c r="K583" i="6" s="1"/>
  <c r="L583" i="6" s="1"/>
  <c r="M583" i="6" s="1"/>
  <c r="N583" i="6" s="1"/>
  <c r="O583" i="6" s="1"/>
  <c r="J584" i="6"/>
  <c r="K584" i="6" s="1"/>
  <c r="L584" i="6" s="1"/>
  <c r="M584" i="6" s="1"/>
  <c r="N584" i="6" s="1"/>
  <c r="O584" i="6" s="1"/>
  <c r="J585" i="6"/>
  <c r="K585" i="6" s="1"/>
  <c r="L585" i="6" s="1"/>
  <c r="M585" i="6" s="1"/>
  <c r="N585" i="6" s="1"/>
  <c r="O585" i="6" s="1"/>
  <c r="J586" i="6"/>
  <c r="K586" i="6" s="1"/>
  <c r="L586" i="6" s="1"/>
  <c r="M586" i="6" s="1"/>
  <c r="N586" i="6" s="1"/>
  <c r="O586" i="6" s="1"/>
  <c r="J587" i="6"/>
  <c r="K587" i="6" s="1"/>
  <c r="L587" i="6" s="1"/>
  <c r="M587" i="6" s="1"/>
  <c r="N587" i="6" s="1"/>
  <c r="O587" i="6" s="1"/>
  <c r="J588" i="6"/>
  <c r="K588" i="6" s="1"/>
  <c r="L588" i="6" s="1"/>
  <c r="M588" i="6" s="1"/>
  <c r="N588" i="6" s="1"/>
  <c r="O588" i="6" s="1"/>
  <c r="J589" i="6"/>
  <c r="K589" i="6" s="1"/>
  <c r="L589" i="6" s="1"/>
  <c r="M589" i="6" s="1"/>
  <c r="N589" i="6" s="1"/>
  <c r="O589" i="6" s="1"/>
  <c r="J590" i="6"/>
  <c r="K590" i="6" s="1"/>
  <c r="L590" i="6" s="1"/>
  <c r="M590" i="6" s="1"/>
  <c r="N590" i="6" s="1"/>
  <c r="O590" i="6" s="1"/>
  <c r="J591" i="6"/>
  <c r="K591" i="6" s="1"/>
  <c r="L591" i="6" s="1"/>
  <c r="M591" i="6" s="1"/>
  <c r="N591" i="6" s="1"/>
  <c r="O591" i="6" s="1"/>
  <c r="J592" i="6"/>
  <c r="K592" i="6" s="1"/>
  <c r="L592" i="6" s="1"/>
  <c r="M592" i="6" s="1"/>
  <c r="N592" i="6" s="1"/>
  <c r="O592" i="6" s="1"/>
  <c r="J593" i="6"/>
  <c r="K593" i="6" s="1"/>
  <c r="L593" i="6" s="1"/>
  <c r="M593" i="6" s="1"/>
  <c r="N593" i="6" s="1"/>
  <c r="O593" i="6" s="1"/>
  <c r="J594" i="6"/>
  <c r="K594" i="6" s="1"/>
  <c r="L594" i="6" s="1"/>
  <c r="M594" i="6" s="1"/>
  <c r="N594" i="6" s="1"/>
  <c r="O594" i="6" s="1"/>
  <c r="J595" i="6"/>
  <c r="K595" i="6" s="1"/>
  <c r="L595" i="6" s="1"/>
  <c r="M595" i="6" s="1"/>
  <c r="N595" i="6" s="1"/>
  <c r="O595" i="6" s="1"/>
  <c r="J596" i="6"/>
  <c r="K596" i="6" s="1"/>
  <c r="L596" i="6" s="1"/>
  <c r="M596" i="6" s="1"/>
  <c r="N596" i="6" s="1"/>
  <c r="O596" i="6" s="1"/>
  <c r="J597" i="6"/>
  <c r="K597" i="6" s="1"/>
  <c r="L597" i="6" s="1"/>
  <c r="M597" i="6" s="1"/>
  <c r="N597" i="6" s="1"/>
  <c r="O597" i="6" s="1"/>
  <c r="J598" i="6"/>
  <c r="K598" i="6" s="1"/>
  <c r="L598" i="6" s="1"/>
  <c r="M598" i="6" s="1"/>
  <c r="N598" i="6" s="1"/>
  <c r="O598" i="6" s="1"/>
  <c r="J599" i="6"/>
  <c r="K599" i="6" s="1"/>
  <c r="L599" i="6" s="1"/>
  <c r="M599" i="6" s="1"/>
  <c r="N599" i="6" s="1"/>
  <c r="O599" i="6" s="1"/>
  <c r="J600" i="6"/>
  <c r="K600" i="6" s="1"/>
  <c r="L600" i="6" s="1"/>
  <c r="M600" i="6" s="1"/>
  <c r="N600" i="6" s="1"/>
  <c r="O600" i="6" s="1"/>
  <c r="J601" i="6"/>
  <c r="K601" i="6" s="1"/>
  <c r="L601" i="6" s="1"/>
  <c r="M601" i="6" s="1"/>
  <c r="N601" i="6" s="1"/>
  <c r="O601" i="6" s="1"/>
  <c r="J602" i="6"/>
  <c r="K602" i="6" s="1"/>
  <c r="L602" i="6" s="1"/>
  <c r="M602" i="6" s="1"/>
  <c r="N602" i="6" s="1"/>
  <c r="O602" i="6" s="1"/>
  <c r="J603" i="6"/>
  <c r="K603" i="6" s="1"/>
  <c r="L603" i="6" s="1"/>
  <c r="M603" i="6" s="1"/>
  <c r="N603" i="6" s="1"/>
  <c r="O603" i="6" s="1"/>
  <c r="J604" i="6"/>
  <c r="K604" i="6" s="1"/>
  <c r="L604" i="6" s="1"/>
  <c r="M604" i="6" s="1"/>
  <c r="N604" i="6" s="1"/>
  <c r="O604" i="6" s="1"/>
  <c r="J605" i="6"/>
  <c r="K605" i="6" s="1"/>
  <c r="L605" i="6" s="1"/>
  <c r="M605" i="6" s="1"/>
  <c r="N605" i="6" s="1"/>
  <c r="O605" i="6" s="1"/>
  <c r="J606" i="6"/>
  <c r="K606" i="6" s="1"/>
  <c r="L606" i="6" s="1"/>
  <c r="M606" i="6" s="1"/>
  <c r="N606" i="6" s="1"/>
  <c r="O606" i="6" s="1"/>
  <c r="J607" i="6"/>
  <c r="K607" i="6" s="1"/>
  <c r="L607" i="6" s="1"/>
  <c r="M607" i="6" s="1"/>
  <c r="N607" i="6" s="1"/>
  <c r="O607" i="6" s="1"/>
  <c r="J608" i="6"/>
  <c r="K608" i="6" s="1"/>
  <c r="L608" i="6" s="1"/>
  <c r="M608" i="6" s="1"/>
  <c r="N608" i="6" s="1"/>
  <c r="O608" i="6" s="1"/>
  <c r="J609" i="6"/>
  <c r="K609" i="6" s="1"/>
  <c r="L609" i="6" s="1"/>
  <c r="M609" i="6" s="1"/>
  <c r="N609" i="6" s="1"/>
  <c r="O609" i="6" s="1"/>
  <c r="J610" i="6"/>
  <c r="K610" i="6" s="1"/>
  <c r="L610" i="6" s="1"/>
  <c r="M610" i="6" s="1"/>
  <c r="N610" i="6" s="1"/>
  <c r="O610" i="6" s="1"/>
  <c r="J611" i="6"/>
  <c r="K611" i="6" s="1"/>
  <c r="L611" i="6" s="1"/>
  <c r="M611" i="6" s="1"/>
  <c r="N611" i="6" s="1"/>
  <c r="O611" i="6" s="1"/>
  <c r="J612" i="6"/>
  <c r="K612" i="6" s="1"/>
  <c r="L612" i="6" s="1"/>
  <c r="M612" i="6" s="1"/>
  <c r="N612" i="6" s="1"/>
  <c r="O612" i="6" s="1"/>
  <c r="J613" i="6"/>
  <c r="K613" i="6" s="1"/>
  <c r="L613" i="6" s="1"/>
  <c r="M613" i="6" s="1"/>
  <c r="N613" i="6" s="1"/>
  <c r="O613" i="6" s="1"/>
  <c r="J614" i="6"/>
  <c r="K614" i="6" s="1"/>
  <c r="L614" i="6" s="1"/>
  <c r="M614" i="6" s="1"/>
  <c r="N614" i="6" s="1"/>
  <c r="O614" i="6" s="1"/>
  <c r="J615" i="6"/>
  <c r="K615" i="6" s="1"/>
  <c r="L615" i="6" s="1"/>
  <c r="M615" i="6" s="1"/>
  <c r="N615" i="6" s="1"/>
  <c r="O615" i="6" s="1"/>
  <c r="J616" i="6"/>
  <c r="K616" i="6" s="1"/>
  <c r="L616" i="6" s="1"/>
  <c r="M616" i="6" s="1"/>
  <c r="N616" i="6" s="1"/>
  <c r="O616" i="6" s="1"/>
  <c r="J617" i="6"/>
  <c r="K617" i="6" s="1"/>
  <c r="L617" i="6" s="1"/>
  <c r="M617" i="6" s="1"/>
  <c r="N617" i="6" s="1"/>
  <c r="O617" i="6" s="1"/>
  <c r="J618" i="6"/>
  <c r="K618" i="6" s="1"/>
  <c r="L618" i="6" s="1"/>
  <c r="M618" i="6" s="1"/>
  <c r="N618" i="6" s="1"/>
  <c r="O618" i="6" s="1"/>
  <c r="J619" i="6"/>
  <c r="K619" i="6" s="1"/>
  <c r="L619" i="6" s="1"/>
  <c r="M619" i="6" s="1"/>
  <c r="N619" i="6" s="1"/>
  <c r="O619" i="6" s="1"/>
  <c r="J620" i="6"/>
  <c r="K620" i="6" s="1"/>
  <c r="L620" i="6" s="1"/>
  <c r="M620" i="6" s="1"/>
  <c r="N620" i="6" s="1"/>
  <c r="O620" i="6" s="1"/>
  <c r="J621" i="6"/>
  <c r="K621" i="6" s="1"/>
  <c r="L621" i="6" s="1"/>
  <c r="M621" i="6" s="1"/>
  <c r="N621" i="6" s="1"/>
  <c r="O621" i="6" s="1"/>
  <c r="J622" i="6"/>
  <c r="K622" i="6" s="1"/>
  <c r="L622" i="6" s="1"/>
  <c r="M622" i="6" s="1"/>
  <c r="N622" i="6" s="1"/>
  <c r="O622" i="6" s="1"/>
  <c r="J623" i="6"/>
  <c r="K623" i="6" s="1"/>
  <c r="L623" i="6" s="1"/>
  <c r="M623" i="6" s="1"/>
  <c r="N623" i="6" s="1"/>
  <c r="O623" i="6" s="1"/>
  <c r="J624" i="6"/>
  <c r="K624" i="6" s="1"/>
  <c r="L624" i="6" s="1"/>
  <c r="M624" i="6" s="1"/>
  <c r="N624" i="6" s="1"/>
  <c r="O624" i="6" s="1"/>
  <c r="J625" i="6"/>
  <c r="K625" i="6" s="1"/>
  <c r="L625" i="6" s="1"/>
  <c r="M625" i="6" s="1"/>
  <c r="N625" i="6" s="1"/>
  <c r="O625" i="6" s="1"/>
  <c r="B43" i="5"/>
  <c r="D43" i="5"/>
  <c r="E22" i="4"/>
  <c r="E21" i="4"/>
  <c r="E15" i="4"/>
  <c r="E16" i="4" s="1"/>
  <c r="F45" i="1"/>
  <c r="B45" i="5"/>
  <c r="H40" i="1"/>
  <c r="H36" i="1"/>
  <c r="H32" i="1"/>
  <c r="G37" i="1"/>
  <c r="G33" i="1"/>
  <c r="H26" i="1"/>
  <c r="H22" i="1"/>
  <c r="H18" i="1"/>
  <c r="H14" i="1"/>
  <c r="H10" i="1"/>
  <c r="H6" i="1"/>
  <c r="H8" i="1"/>
  <c r="H37" i="1"/>
  <c r="G38" i="1"/>
  <c r="G34" i="1"/>
  <c r="H19" i="1"/>
  <c r="H7" i="1"/>
  <c r="D45" i="5"/>
  <c r="H39" i="1"/>
  <c r="H35" i="1"/>
  <c r="G40" i="1"/>
  <c r="G36" i="1"/>
  <c r="G32" i="1"/>
  <c r="H25" i="1"/>
  <c r="H21" i="1"/>
  <c r="H17" i="1"/>
  <c r="H13" i="1"/>
  <c r="H9" i="1"/>
  <c r="H34" i="1"/>
  <c r="G35" i="1"/>
  <c r="H24" i="1"/>
  <c r="H12" i="1"/>
  <c r="D44" i="5"/>
  <c r="H33" i="1"/>
  <c r="H23" i="1"/>
  <c r="H11" i="1"/>
  <c r="B44" i="5"/>
  <c r="H38" i="1"/>
  <c r="G39" i="1"/>
  <c r="H28" i="1"/>
  <c r="H20" i="1"/>
  <c r="H16" i="1"/>
  <c r="H27" i="1"/>
  <c r="H15" i="1"/>
  <c r="E23" i="4" l="1"/>
  <c r="D46" i="5"/>
  <c r="B46" i="5"/>
  <c r="G41" i="1"/>
  <c r="G45" i="1" s="1"/>
  <c r="H41" i="1"/>
  <c r="H45" i="1" s="1"/>
  <c r="G28" i="1"/>
  <c r="G24" i="1"/>
  <c r="G20" i="1"/>
  <c r="G16" i="1"/>
  <c r="G12" i="1"/>
  <c r="G8" i="1"/>
  <c r="G4" i="1"/>
  <c r="G3" i="1"/>
  <c r="G21" i="1"/>
  <c r="G5" i="1"/>
  <c r="H5" i="1"/>
  <c r="G27" i="1"/>
  <c r="G23" i="1"/>
  <c r="G19" i="1"/>
  <c r="G15" i="1"/>
  <c r="G11" i="1"/>
  <c r="G7" i="1"/>
  <c r="H3" i="1"/>
  <c r="G13" i="1"/>
  <c r="H4" i="1"/>
  <c r="G26" i="1"/>
  <c r="G22" i="1"/>
  <c r="G18" i="1"/>
  <c r="G14" i="1"/>
  <c r="G10" i="1"/>
  <c r="G6" i="1"/>
  <c r="G25" i="1"/>
  <c r="G17" i="1"/>
  <c r="G9" i="1"/>
  <c r="K3" i="1" l="1"/>
  <c r="J3" i="1"/>
  <c r="J4" i="1"/>
  <c r="J5" i="1"/>
  <c r="J6" i="1"/>
  <c r="J7" i="1"/>
  <c r="J8" i="1"/>
  <c r="J9" i="1"/>
  <c r="J10" i="1"/>
  <c r="J11" i="1"/>
  <c r="J12" i="1"/>
  <c r="J13" i="1"/>
  <c r="J14" i="1"/>
  <c r="J15" i="1"/>
  <c r="J16" i="1"/>
  <c r="J17" i="1"/>
  <c r="J18" i="1"/>
  <c r="J19" i="1"/>
  <c r="J20" i="1"/>
  <c r="J21" i="1"/>
  <c r="J22" i="1"/>
  <c r="J23" i="1"/>
  <c r="J24" i="1"/>
  <c r="J25" i="1"/>
  <c r="J26" i="1"/>
  <c r="J27" i="1"/>
  <c r="J28" i="1"/>
  <c r="H29" i="1"/>
  <c r="H44" i="1" s="1"/>
  <c r="H46" i="1" s="1"/>
  <c r="G29" i="1"/>
  <c r="K4" i="1"/>
  <c r="K5" i="1"/>
  <c r="K6" i="1"/>
  <c r="K7" i="1"/>
  <c r="K8" i="1"/>
  <c r="K9" i="1"/>
  <c r="K10" i="1"/>
  <c r="K11" i="1"/>
  <c r="K12" i="1"/>
  <c r="K13" i="1"/>
  <c r="K14" i="1"/>
  <c r="K15" i="1"/>
  <c r="K16" i="1"/>
  <c r="K17" i="1"/>
  <c r="K18" i="1"/>
  <c r="K19" i="1"/>
  <c r="K20" i="1"/>
  <c r="K22" i="1"/>
  <c r="K23" i="1"/>
  <c r="K24" i="1"/>
  <c r="K25" i="1"/>
  <c r="K26" i="1"/>
  <c r="K27" i="1"/>
  <c r="K28" i="1"/>
  <c r="H48" i="1" l="1"/>
  <c r="G44" i="1"/>
  <c r="J29" i="1"/>
  <c r="C25" i="3"/>
  <c r="B25" i="3"/>
  <c r="C22" i="2"/>
  <c r="B22" i="2"/>
  <c r="C29" i="1"/>
  <c r="D21" i="1"/>
  <c r="K21" i="1" s="1"/>
  <c r="A11" i="1"/>
  <c r="A12" i="1" s="1"/>
  <c r="A13" i="1" s="1"/>
  <c r="A14" i="1" s="1"/>
  <c r="A15" i="1" s="1"/>
  <c r="A16" i="1" s="1"/>
  <c r="A17" i="1" s="1"/>
  <c r="A18" i="1" s="1"/>
  <c r="A19" i="1" s="1"/>
  <c r="A20" i="1" s="1"/>
  <c r="A21" i="1" s="1"/>
  <c r="A22" i="1" s="1"/>
  <c r="A23" i="1" s="1"/>
  <c r="A24" i="1" s="1"/>
  <c r="A25" i="1" s="1"/>
  <c r="A26" i="1" s="1"/>
  <c r="A27" i="1" s="1"/>
  <c r="A4" i="1"/>
  <c r="A5" i="1" s="1"/>
  <c r="A6" i="1" s="1"/>
  <c r="A7" i="1" s="1"/>
  <c r="A8" i="1" s="1"/>
  <c r="A9" i="1" s="1"/>
  <c r="G46" i="1" l="1"/>
  <c r="G48" i="1" s="1"/>
  <c r="D29" i="1"/>
  <c r="K29" i="1"/>
</calcChain>
</file>

<file path=xl/sharedStrings.xml><?xml version="1.0" encoding="utf-8"?>
<sst xmlns="http://schemas.openxmlformats.org/spreadsheetml/2006/main" count="4639" uniqueCount="1095">
  <si>
    <t>Forced Ranking</t>
  </si>
  <si>
    <t>Row Labels</t>
  </si>
  <si>
    <t>Number of RFP's</t>
  </si>
  <si>
    <t>2017/2018</t>
  </si>
  <si>
    <t>Network Cabling, Switching and Routing Supply/Maintenance</t>
  </si>
  <si>
    <t>WAN Services</t>
  </si>
  <si>
    <t>Analytical and Visualisation System</t>
  </si>
  <si>
    <t>Licensing OEM and Reseller optional SLA</t>
  </si>
  <si>
    <t>Built Environment Professionals</t>
  </si>
  <si>
    <t>IT Services and Skills</t>
  </si>
  <si>
    <t>Server Hardware Supply/Maintenance</t>
  </si>
  <si>
    <t>Electrical Equipment</t>
  </si>
  <si>
    <t>General Building Contractors</t>
  </si>
  <si>
    <t>Peripherals Supply/Maintenance</t>
  </si>
  <si>
    <t>HVAC Supply/Maintenance</t>
  </si>
  <si>
    <t>Property Lease, Purchase and Relocation</t>
  </si>
  <si>
    <t>Enterprise Storage</t>
  </si>
  <si>
    <t>Software Support</t>
  </si>
  <si>
    <t>Electrical Works</t>
  </si>
  <si>
    <t>Security - Equipment</t>
  </si>
  <si>
    <t>Firewall Appliance</t>
  </si>
  <si>
    <t>VOIP Implementation</t>
  </si>
  <si>
    <t>Datacentre DR Site/Software</t>
  </si>
  <si>
    <t>Datacentre Relocation</t>
  </si>
  <si>
    <t>Facilities Management Service</t>
  </si>
  <si>
    <t>Security - Physical</t>
  </si>
  <si>
    <t>Uniforms</t>
  </si>
  <si>
    <t>Backup Media</t>
  </si>
  <si>
    <t>Consumables</t>
  </si>
  <si>
    <t>Hardware OEM and Reseller</t>
  </si>
  <si>
    <t>Difference</t>
  </si>
  <si>
    <t>Item</t>
  </si>
  <si>
    <t>Number of</t>
  </si>
  <si>
    <t xml:space="preserve">2017/18  R </t>
  </si>
  <si>
    <t>Tenders</t>
  </si>
  <si>
    <t>Contracts for maintenance support and tools</t>
  </si>
  <si>
    <t>Technical Maintenance and support on the SAAF's Integrated Command and Control System</t>
  </si>
  <si>
    <t>Procurement of equipment for clients</t>
  </si>
  <si>
    <t xml:space="preserve">Procurement request
For the approval to go out on RFQ for a scanning and prepping service for the KZN: Department of Transport for a period of three (3) years
 </t>
  </si>
  <si>
    <t xml:space="preserve">Procurement of  Identity And Access Management solution </t>
  </si>
  <si>
    <t>Supply Defence Signal Network (DSN) hardware on behalf of the Department of Defence .</t>
  </si>
  <si>
    <t>Replacement contract for BMC mainframe product suite for Centurion, SAPS and DOD</t>
  </si>
  <si>
    <t>Establishment of a list of accredited service providers for the design, supply, maintenance and support of voice systems for the period of three (3) years</t>
  </si>
  <si>
    <t>Corporate Standardized Furniture Procurement  HQ,  Provinces, People with  Disability  and Executive Furniture and boardroom furniture for meeting rooms</t>
  </si>
  <si>
    <t>Printing Management Software</t>
  </si>
  <si>
    <t>To provide Employee Wellness Programme for a period of three years</t>
  </si>
  <si>
    <t>Executive Fleet Disposal and Replacement</t>
  </si>
  <si>
    <t xml:space="preserve">Canteen System </t>
  </si>
  <si>
    <t>Renewal of the technical support services for the Oracle licences and hardware maintenance of already installed Oracle equipment installed at the various SITA Data Centres (Numerus, Centurion, Blenny and Pietermaritzburg), including SITA Western Cape and SITA Internal IT under the current Oracle Framework agreement between SITA and Oracle for the period 1st April 2017 to 31st March 2018, upon approval of this business case</t>
  </si>
  <si>
    <t>The supply of MB One Step Mailing Machines at Beta Data Centre</t>
  </si>
  <si>
    <t>RFB  - Preventitive maintenance of industrial catering equipment.</t>
  </si>
  <si>
    <t xml:space="preserve">Purchasing of New Microwave for SITA Pretoria </t>
  </si>
  <si>
    <t>Scanning services for clients</t>
  </si>
  <si>
    <t>Telecommunication Batteries for PBX'es nationally</t>
  </si>
  <si>
    <t>Telecommunication Software Upgrade on PBX System</t>
  </si>
  <si>
    <t xml:space="preserve">Purchasing of New Hydroboil for SITA Pretoria </t>
  </si>
  <si>
    <t xml:space="preserve">General Workstations with storage and modesty panels, Managers Desk extension top, High and mid back operating chairs, Cupboards / Storage module </t>
  </si>
  <si>
    <t>Supply and installation of DStv decoders, repair of existing installations and monthly Multichoice subscription for SITA Erasmuskloof and Centurion building</t>
  </si>
  <si>
    <t xml:space="preserve">Procurement request
For the approval to go out on RFQ for a scanning and prepping service for the KZN: Department of Transport: RTI for a period of one (1) year
 </t>
  </si>
  <si>
    <t>To provide EAP/ Medical opinion for a period of six months</t>
  </si>
  <si>
    <t xml:space="preserve">Prayer Service Day/ </t>
  </si>
  <si>
    <t>Sports and Recreation</t>
  </si>
  <si>
    <t>Procurement of IT equipment and genarator batteries</t>
  </si>
  <si>
    <t xml:space="preserve">Furniture and Equipment - re-upholstery, repair of SITA owned </t>
  </si>
  <si>
    <t>Procurement request Oracle hardware maintenance February 2016</t>
  </si>
  <si>
    <t>Services of Forklifts and replace battery pak</t>
  </si>
  <si>
    <t xml:space="preserve">Domestic Kitchen Office &amp; Canteens Equipment </t>
  </si>
  <si>
    <t>Software for LoB</t>
  </si>
  <si>
    <t>Procurement of refreshments</t>
  </si>
  <si>
    <t>Server on wheels, large screen and monitoring tools</t>
  </si>
  <si>
    <t>Cash collection and Banking service for canteens</t>
  </si>
  <si>
    <t>Supply Refreshments to SITA WC Office for a period of 12 Months</t>
  </si>
  <si>
    <t>License - Jaws for disabled personnel</t>
  </si>
  <si>
    <t>Independent Hygiene audits</t>
  </si>
  <si>
    <t>Procurement of x2 binding machines, x2  shredders and 1 laminating machine for Sita Nelspruit  and Middelburg</t>
  </si>
  <si>
    <t>Franking machine for Office services</t>
  </si>
  <si>
    <t>Direct payment</t>
  </si>
  <si>
    <t>Fuel Supplier</t>
  </si>
  <si>
    <t>Internal Services</t>
  </si>
  <si>
    <t>Interventions OD and Wellness</t>
  </si>
  <si>
    <t>Stationery</t>
  </si>
  <si>
    <t>Subscriptions</t>
  </si>
  <si>
    <t>Tactical sourcing</t>
  </si>
  <si>
    <t>The Microsoft Agreement</t>
  </si>
  <si>
    <t>Tools</t>
  </si>
  <si>
    <t>PROCUREMENT PLAN</t>
  </si>
  <si>
    <t>COUNT</t>
  </si>
  <si>
    <t>CASH FLOWS</t>
  </si>
  <si>
    <t>COUNT DIFFERENCE</t>
  </si>
  <si>
    <t>CASH FLOW DIFFERENCE</t>
  </si>
  <si>
    <t>ITEMS ON PROCUREMENT PLAN BUT NOT COMMODITISED</t>
  </si>
  <si>
    <t>Separately grouped under tactical RFB's &amp; RFQ's</t>
  </si>
  <si>
    <t>Commoditised</t>
  </si>
  <si>
    <t>Tactical</t>
  </si>
  <si>
    <t>Procurement Plan</t>
  </si>
  <si>
    <t>Commoditised Groupings</t>
  </si>
  <si>
    <t>Number of Items (RfB's &amp; RfQ's)</t>
  </si>
  <si>
    <t>Cash Out Flows</t>
  </si>
  <si>
    <t>Some of the items were grouped together to reduce the number of tactical items</t>
  </si>
  <si>
    <t>Difference due to no cash flow being provided on procurement plan; An estimate was accordingly made</t>
  </si>
  <si>
    <t>These are direct payments and cannot be procured</t>
  </si>
  <si>
    <t>No cash flows were provided thus cannot use this information</t>
  </si>
  <si>
    <t>Completely separate</t>
  </si>
  <si>
    <t>Items not commoditised</t>
  </si>
  <si>
    <t>Tactical Sourcing (unfiltered)</t>
  </si>
  <si>
    <t>Commoditised items</t>
  </si>
  <si>
    <t>Grand Total</t>
  </si>
  <si>
    <t>(blank)</t>
  </si>
  <si>
    <t>Sum of Cash Out Flow 2017/18_2</t>
  </si>
  <si>
    <t>Count of Cash Out Flow 2017/18</t>
  </si>
  <si>
    <t>Count of Service Grouping 1</t>
  </si>
  <si>
    <t>To be published</t>
  </si>
  <si>
    <t>Request for Quotation</t>
  </si>
  <si>
    <t>Ad-hoc</t>
  </si>
  <si>
    <t>ICT</t>
  </si>
  <si>
    <t>Enhanced telecommunications services</t>
  </si>
  <si>
    <t>Communications</t>
  </si>
  <si>
    <t>Satellites Connectivity_Blouberg Municipality</t>
  </si>
  <si>
    <t>PROV-LP-11</t>
  </si>
  <si>
    <t>Cabling and Media</t>
  </si>
  <si>
    <t>Network Refurbishment</t>
  </si>
  <si>
    <t>PROV-LP-10</t>
  </si>
  <si>
    <t>Technical Support</t>
  </si>
  <si>
    <t>Services</t>
  </si>
  <si>
    <t>PHIS Support 3rd level of support</t>
  </si>
  <si>
    <t>PROV-LP-9</t>
  </si>
  <si>
    <t>Consultants or Advisory</t>
  </si>
  <si>
    <t>Facilities_Management_and_Services</t>
  </si>
  <si>
    <t>Electronic Content Management System</t>
  </si>
  <si>
    <t>PROV-LP-8</t>
  </si>
  <si>
    <t>Professional_Services</t>
  </si>
  <si>
    <t xml:space="preserve">Procurement of the Nursing College System </t>
  </si>
  <si>
    <t>PROV-LP-7</t>
  </si>
  <si>
    <t>Managed Services Outsourcing</t>
  </si>
  <si>
    <t>Disaster Recovery Plan review</t>
  </si>
  <si>
    <t>PROV-LP-6</t>
  </si>
  <si>
    <t>WAN Infrastructure</t>
  </si>
  <si>
    <t>PROV-LP-5</t>
  </si>
  <si>
    <t>Disaster Recovery</t>
  </si>
  <si>
    <t>Hardware</t>
  </si>
  <si>
    <t>LAN  Infrastructure</t>
  </si>
  <si>
    <t>PROV-LP-4</t>
  </si>
  <si>
    <t>Network Equipment</t>
  </si>
  <si>
    <t>LAN Cabling Infrastructure</t>
  </si>
  <si>
    <t>PROV-LP-3</t>
  </si>
  <si>
    <t>Networks Connection</t>
  </si>
  <si>
    <t>Cabling</t>
  </si>
  <si>
    <t>PROV-LP-2</t>
  </si>
  <si>
    <t>PROV-LP-1</t>
  </si>
  <si>
    <t>Competitive Bidding</t>
  </si>
  <si>
    <t>Corporate Services</t>
  </si>
  <si>
    <t>Non-ICT</t>
  </si>
  <si>
    <t>Corporate Building</t>
  </si>
  <si>
    <t>New offices for Western Cape effective 01st December 2017</t>
  </si>
  <si>
    <t>SD-PROV-WC-20</t>
  </si>
  <si>
    <t>Office Equipment</t>
  </si>
  <si>
    <t>Office_Furnisher</t>
  </si>
  <si>
    <t>SD-PROV-WC-19</t>
  </si>
  <si>
    <t>Hosting</t>
  </si>
  <si>
    <t>Print_and_Stationery</t>
  </si>
  <si>
    <t>Bulk Printing Paper and Stationery</t>
  </si>
  <si>
    <t>SD-PROV-WC-18</t>
  </si>
  <si>
    <t>LAN &amp; Desktop Managed Services</t>
  </si>
  <si>
    <t>Maintenance and Support</t>
  </si>
  <si>
    <t>Cabling Maintenance 120 Plein</t>
  </si>
  <si>
    <t>SD-PROV-WC-17</t>
  </si>
  <si>
    <t>Network infrastructure Maintenance 120 Plein</t>
  </si>
  <si>
    <t>SD-PROV-WC-16</t>
  </si>
  <si>
    <t>Maintenance and support</t>
  </si>
  <si>
    <t>Software</t>
  </si>
  <si>
    <t>SLIMS OS License Renewal</t>
  </si>
  <si>
    <t>SD-PROV-WC-15</t>
  </si>
  <si>
    <t>SLIMS Hardware Maintenance</t>
  </si>
  <si>
    <t>SD-PROV-WC-14</t>
  </si>
  <si>
    <t>Sole-Source Procurement</t>
  </si>
  <si>
    <t>Application Maintenance</t>
  </si>
  <si>
    <t>Software license</t>
  </si>
  <si>
    <t>Oracle Licences</t>
  </si>
  <si>
    <t>SD-PROV-WC-6</t>
  </si>
  <si>
    <t>WAN</t>
  </si>
  <si>
    <t>Security products and services</t>
  </si>
  <si>
    <t>Upgrade Shared Services Firewall</t>
  </si>
  <si>
    <t>SD-PROV-WC-5</t>
  </si>
  <si>
    <t>Network and hardware</t>
  </si>
  <si>
    <t xml:space="preserve">Replacement UPS Batteries </t>
  </si>
  <si>
    <t>SD-PROV-WC-4</t>
  </si>
  <si>
    <t>LAN &amp; Desktop Support Services</t>
  </si>
  <si>
    <t>Desktops and note books</t>
  </si>
  <si>
    <t>End User Equipment LAN &amp; Desktop SITA WC</t>
  </si>
  <si>
    <t>SD-PROV-WC-3</t>
  </si>
  <si>
    <t>Unified Comms Infrastructure for Parliament</t>
  </si>
  <si>
    <t>SD-PROV-WC-2</t>
  </si>
  <si>
    <t xml:space="preserve"> Hosting  Infrastructure</t>
  </si>
  <si>
    <t>SD-PROV-WC-1</t>
  </si>
  <si>
    <t>Peripherals</t>
  </si>
  <si>
    <t>Buying of tools for trade for Technicians</t>
  </si>
  <si>
    <t>SD-PROV-NW-4</t>
  </si>
  <si>
    <t>Non-Catalogue</t>
  </si>
  <si>
    <t>Fixed Property Lease</t>
  </si>
  <si>
    <t>Procure office space for SITA North West Rusternburg</t>
  </si>
  <si>
    <t>SD-PROV-NW-3</t>
  </si>
  <si>
    <t>Procure office space for SITA North West Mafikeng</t>
  </si>
  <si>
    <t>SD-PROV-NW-2</t>
  </si>
  <si>
    <t>Procure Fluke tool to do analyses on clients WAN and LAN</t>
  </si>
  <si>
    <t>SD-PROV-NW-1</t>
  </si>
  <si>
    <t>SD-PROV-NC-5</t>
  </si>
  <si>
    <t>Cleaning</t>
  </si>
  <si>
    <t>Procurement of cleaning services</t>
  </si>
  <si>
    <t>SD-PROV-NC-4</t>
  </si>
  <si>
    <t>Procurement of office space for switching centre in Kimberley</t>
  </si>
  <si>
    <t>SD-PROV-NC-3</t>
  </si>
  <si>
    <t>Security Services</t>
  </si>
  <si>
    <t>Procurement of security services for switching centre in Kimberley</t>
  </si>
  <si>
    <t>SD-PROV-NC-2</t>
  </si>
  <si>
    <t>Establish a new switching centre in Kimberley</t>
  </si>
  <si>
    <t>SD-PROV-NC-1</t>
  </si>
  <si>
    <t>Non -Catalogue</t>
  </si>
  <si>
    <t>Infrastructure</t>
  </si>
  <si>
    <t>Security Access Control System</t>
  </si>
  <si>
    <t>SD-PROV-MP-7</t>
  </si>
  <si>
    <t>Hosting and Housing Services</t>
  </si>
  <si>
    <t>Servers</t>
  </si>
  <si>
    <t>Data Centre Cloud Computing</t>
  </si>
  <si>
    <t>SD-PROV-MP-6</t>
  </si>
  <si>
    <t>Fully Managed IT Operations</t>
  </si>
  <si>
    <t>Social Development server refresher</t>
  </si>
  <si>
    <t>SD-PROV-MP-5</t>
  </si>
  <si>
    <t>Business Process Outsourcing</t>
  </si>
  <si>
    <t>Catering</t>
  </si>
  <si>
    <t>Approval for a supply of hot beverage (Tea/Coffee/Sugar/Milk) for offices in SITA Mpumalanga Province for a period of twelve (12) months</t>
  </si>
  <si>
    <t>SD-PROV-MP-4</t>
  </si>
  <si>
    <t>Support and Transaction Services</t>
  </si>
  <si>
    <t>Critical non-recoverable expense
Indirect Expense: Request to go out on an urgent RFB to lease an alternative suitable office space for SITA Nelspruit for an initial minimum period of (5) five years with an option to renew / extend</t>
  </si>
  <si>
    <t>SD-PROV-MP-2</t>
  </si>
  <si>
    <t>Critical non-recoverable expense
Indirect Expense: Request to go out on an urgent RFB to lease an alternative suitable office space for SITA Middelburg for an initial minimum period of (5) five years with an option to renew / extend</t>
  </si>
  <si>
    <t>SD-PROV-MP-1</t>
  </si>
  <si>
    <t>Hardware Maintenance &amp; Support</t>
  </si>
  <si>
    <t>OTP001</t>
  </si>
  <si>
    <t>Computer Equipment</t>
  </si>
  <si>
    <t>GITO024</t>
  </si>
  <si>
    <t>Support</t>
  </si>
  <si>
    <t>GITO023</t>
  </si>
  <si>
    <t>GITO022</t>
  </si>
  <si>
    <t>GITO021</t>
  </si>
  <si>
    <t>GITO020</t>
  </si>
  <si>
    <t>GITO019</t>
  </si>
  <si>
    <t>GITO018</t>
  </si>
  <si>
    <t>GITO017</t>
  </si>
  <si>
    <t>System</t>
  </si>
  <si>
    <t>GITO016</t>
  </si>
  <si>
    <t>GITO015</t>
  </si>
  <si>
    <t>GITO014</t>
  </si>
  <si>
    <t>GITO013</t>
  </si>
  <si>
    <t>GITO012</t>
  </si>
  <si>
    <t>GITO011</t>
  </si>
  <si>
    <t>GITO010</t>
  </si>
  <si>
    <t>GITO09</t>
  </si>
  <si>
    <t>GITO08</t>
  </si>
  <si>
    <t>GITO07</t>
  </si>
  <si>
    <t>GITO06</t>
  </si>
  <si>
    <t>GITO05</t>
  </si>
  <si>
    <t>GITO04</t>
  </si>
  <si>
    <t>GITO03</t>
  </si>
  <si>
    <t>GITO02</t>
  </si>
  <si>
    <t>GITO01</t>
  </si>
  <si>
    <t>BID</t>
  </si>
  <si>
    <t>Licences</t>
  </si>
  <si>
    <t>– Novell Platespin Offsite DRS- Provincial Treasury</t>
  </si>
  <si>
    <t>SD-PROV-LP-63</t>
  </si>
  <si>
    <t>ICT Infrastructure Revamping(Head Office and District Offices)- Provincial Treasury</t>
  </si>
  <si>
    <t>SD-PROV-LP-62</t>
  </si>
  <si>
    <t>Revamping of Critical Systems Provincial Treasury</t>
  </si>
  <si>
    <t>SD-PROV-LP-61</t>
  </si>
  <si>
    <t>Procurement</t>
  </si>
  <si>
    <t>Microsoft license - Provincial Treasury</t>
  </si>
  <si>
    <t>SD-PROV-LP-60</t>
  </si>
  <si>
    <t>Comprehensive LAN and Desktop Support Provincial Treasury</t>
  </si>
  <si>
    <t>SD-PROV-LP-59</t>
  </si>
  <si>
    <t>Refresh of client side(laptop/desktop &amp; data projector)- Provincial Treasury</t>
  </si>
  <si>
    <t>SD-PROV-LP-58</t>
  </si>
  <si>
    <t>Hardware and software to be utilised to optimised all Departmental 's LANs- - Provincial Treasury</t>
  </si>
  <si>
    <t>SD-PROV-LP-57</t>
  </si>
  <si>
    <t>Managed Hardware Printing Solution - Provincial Treasury</t>
  </si>
  <si>
    <t>SD-PROV-LP-56</t>
  </si>
  <si>
    <t>Existing SITA Contract</t>
  </si>
  <si>
    <t>Renewal of mandatory and non-mandatory ICT services rendered by SITA in the Department- Provincial Treasury</t>
  </si>
  <si>
    <t>SD-PROV-LP-55</t>
  </si>
  <si>
    <t>Renewal of the Departmental anti virus license renewal - - Provincial Treasury</t>
  </si>
  <si>
    <t>SD-PROV-LP-54</t>
  </si>
  <si>
    <t>Renewal of all Microsoft Software(client side and server side) utilised by the Department through SITA - Provincial Treasury</t>
  </si>
  <si>
    <t>SD-PROV-LP-53</t>
  </si>
  <si>
    <t>Hardware T/M- Transport</t>
  </si>
  <si>
    <t>SD-PROV-LP-52</t>
  </si>
  <si>
    <t>Telecomunication infrastructure - Transport</t>
  </si>
  <si>
    <t>SD-PROV-LP-51</t>
  </si>
  <si>
    <t>Gartner Renewal- Transport</t>
  </si>
  <si>
    <t>SD-PROV-LP-50</t>
  </si>
  <si>
    <t>Microsoft Tru-up- Transport</t>
  </si>
  <si>
    <t>SD-PROV-LP-49</t>
  </si>
  <si>
    <t>Microsoft renewal- Transport</t>
  </si>
  <si>
    <t>SD-PROV-LP-48</t>
  </si>
  <si>
    <t>Alfresco Licences- Transport</t>
  </si>
  <si>
    <t>SD-PROV-LP-47</t>
  </si>
  <si>
    <t>Hardware Maintenance - Transport</t>
  </si>
  <si>
    <t>SD-PROV-LP-46</t>
  </si>
  <si>
    <t>Novell Platespin - Transport</t>
  </si>
  <si>
    <t>SD-PROV-LP-45</t>
  </si>
  <si>
    <t>Hardware T/M- OTP</t>
  </si>
  <si>
    <t>SD-PROV-LP-44</t>
  </si>
  <si>
    <t>Novell Platespin - PGITO</t>
  </si>
  <si>
    <t>SD-PROV-LP-43</t>
  </si>
  <si>
    <t>Gartner Renewal- OTP</t>
  </si>
  <si>
    <t>SD-PROV-LP-42</t>
  </si>
  <si>
    <t>Microsoft Tru-up- OTP</t>
  </si>
  <si>
    <t>SD-PROV-LP-41</t>
  </si>
  <si>
    <t>Microsoft renewal- OTP</t>
  </si>
  <si>
    <t>SD-PROV-LP-40</t>
  </si>
  <si>
    <t>Alfresco Licences- OTP</t>
  </si>
  <si>
    <t>SD-PROV-LP-39</t>
  </si>
  <si>
    <t>Hardware Maintenance- OTP</t>
  </si>
  <si>
    <t>SD-PROV-LP-38</t>
  </si>
  <si>
    <t>Novell Platespin - OTP</t>
  </si>
  <si>
    <t>SD-PROV-LP-37</t>
  </si>
  <si>
    <t>– Novell Platespin Offsite DRS- Limpopo Education</t>
  </si>
  <si>
    <t>SD-PROV-LP-36</t>
  </si>
  <si>
    <t>ICT Infrastructure Revamping(Head Office and District Offices)- Limpopo Education</t>
  </si>
  <si>
    <t>SD-PROV-LP-35</t>
  </si>
  <si>
    <t>Revamping of Records Management (e.g. Stationery , protective clothing , IT equipments &amp; etc)- Limpopo Education</t>
  </si>
  <si>
    <t>SD-PROV-LP-34</t>
  </si>
  <si>
    <t>Microsoft license for schools- Limpopo Education</t>
  </si>
  <si>
    <t>SD-PROV-LP-33</t>
  </si>
  <si>
    <t>Back up environment for schools that have been provided with tablet/laptop/curriculum content server- Limpopo Education</t>
  </si>
  <si>
    <t>SD-PROV-LP-32</t>
  </si>
  <si>
    <t>Refresh of client side(laptop/desktop &amp; data projector)- Limpopo Education</t>
  </si>
  <si>
    <t>SD-PROV-LP-31</t>
  </si>
  <si>
    <t xml:space="preserve">Hardware and software to be utilised to optimised all Departmental 's LANs- Limpopo Education </t>
  </si>
  <si>
    <t>SD-PROV-LP-30</t>
  </si>
  <si>
    <t>Transversal Labour Saving Devices Contract</t>
  </si>
  <si>
    <t>Roll out of Managed Printing Solution at all 10 X District Offices and all Head Office sites - Limpopo Education</t>
  </si>
  <si>
    <t>SD-PROV-LP-29</t>
  </si>
  <si>
    <t>Renewal of mandatory and non mandatory ICT services rendered by SITA in the Department- Limpopo Education</t>
  </si>
  <si>
    <t>SD-PROV-LP-28</t>
  </si>
  <si>
    <t>Renewal of the Departmental anti virus license renewal - Limpopo Education</t>
  </si>
  <si>
    <t>SD-PROV-LP-27</t>
  </si>
  <si>
    <t>Renewal of all Microsoft Software(client side and server side) utilised by the Department through SITA - Limpopo Education</t>
  </si>
  <si>
    <t>SD-PROV-LP-26</t>
  </si>
  <si>
    <t>Microsoft  Annual Billing - – SITA SOFT LIC: OFF SUITE SOFT- DPWRI</t>
  </si>
  <si>
    <t>SD-PROV-LP-25</t>
  </si>
  <si>
    <t>ICT Infrastructure – Procurement- DPWRI</t>
  </si>
  <si>
    <t>SD-PROV-LP-24</t>
  </si>
  <si>
    <t>Cyberoam Firewall, SMTP, Internet Proxy – SITA SOFT LIC: SECURITY SOFT- DPWRI</t>
  </si>
  <si>
    <t>SD-PROV-LP-23</t>
  </si>
  <si>
    <t>– Novell Platespin Offsite DRS- DPWRI</t>
  </si>
  <si>
    <t>SD-PROV-LP-22</t>
  </si>
  <si>
    <t>Novell Platespin Forge - Renewal- DPWRI</t>
  </si>
  <si>
    <t>SD-PROV-LP-21</t>
  </si>
  <si>
    <t>Symantec  Suite – SITA SOFT LIC: SECURITY SOFT- DPWRI</t>
  </si>
  <si>
    <t>SD-PROV-LP-20</t>
  </si>
  <si>
    <t>SABINET – SITA SOFT LIC: OPER SYS SOFT- DPWRI</t>
  </si>
  <si>
    <t>SD-PROV-LP-19</t>
  </si>
  <si>
    <t>InTouch Supplier Database – SITA SOFT LIC: OPER SYS SOFT- DPWRI</t>
  </si>
  <si>
    <t>SD-PROV-LP-18</t>
  </si>
  <si>
    <t>PhonexOne Telephone Management System – SITA SOFT LIC: OPER SYS SOFT- DPWRI</t>
  </si>
  <si>
    <t>SD-PROV-LP-17</t>
  </si>
  <si>
    <t>Trackit ICT Service Desk and Asset Management – SITA SOFT LIC: OPER SYS SOFT- DPWRI</t>
  </si>
  <si>
    <t>SD-PROV-LP-16</t>
  </si>
  <si>
    <t>SITA WAN(datalines inlc internet) SLA – SITA DATA LINES- DPWRI</t>
  </si>
  <si>
    <t>SD-PROV-LP-15</t>
  </si>
  <si>
    <t>Persal Printing – SITA PRINTING WORKS- DPWRI</t>
  </si>
  <si>
    <t>SD-PROV-LP-14</t>
  </si>
  <si>
    <t>Persal Mainframe Hosting SLA – PERSAL MAINFRAME TIME - DPWRI</t>
  </si>
  <si>
    <t>SD-PROV-LP-13</t>
  </si>
  <si>
    <t>Bas Mainframe Hosting SLA   – BAS MAINFRAME TIME - DPWRI</t>
  </si>
  <si>
    <t>SD-PROV-LP-12</t>
  </si>
  <si>
    <t>Network Security Support Services SLA – SITA Network Security Support Services- DPWRI</t>
  </si>
  <si>
    <t>SD-PROV-LP-11</t>
  </si>
  <si>
    <t>Network Switch Support Services SLA – SITA Network Switch Support Services- DPWRI</t>
  </si>
  <si>
    <t>SD-PROV-LP-10</t>
  </si>
  <si>
    <t>Server Housing SLA – SITA SPECIALISE COMPT SER- DPWRI</t>
  </si>
  <si>
    <t>SD-PROV-LP-9</t>
  </si>
  <si>
    <t>Website Maintenance SLA – SITA SPECIALISE COMPT SER- DPWRI</t>
  </si>
  <si>
    <t>SD-PROV-LP-8</t>
  </si>
  <si>
    <t>Server Support SLA – SITA SPECIALISE COMPT SER- DPWRI</t>
  </si>
  <si>
    <t>SD-PROV-LP-7</t>
  </si>
  <si>
    <t>Lan and Desktop SLA – SITA SPECIALISE COMPT SER- DPWRI</t>
  </si>
  <si>
    <t>SD-PROV-LP-6</t>
  </si>
  <si>
    <t>OUTS CONTRCRS : MNT&amp;REP N-INF ASS - DPWRI</t>
  </si>
  <si>
    <t>SD-PROV-LP-5</t>
  </si>
  <si>
    <t>Maintenance and Repairs (planned and emergencies) - DPWRI</t>
  </si>
  <si>
    <t>SD-PROV-LP-4</t>
  </si>
  <si>
    <t>Internet connectivity</t>
  </si>
  <si>
    <t>Development of a Provincial VPN for Limpopo Provincial Administration</t>
  </si>
  <si>
    <t>SD-PROV-LP-3</t>
  </si>
  <si>
    <t>Configuration of Store and Compute services on File Servers</t>
  </si>
  <si>
    <t>SD-PROV-LP-2</t>
  </si>
  <si>
    <t xml:space="preserve">General Workstations with storage and modesty panels, Managers Desk extension top, Reception Desk, High and mid back operating chairs, Cupboards / Storage module </t>
  </si>
  <si>
    <t>SD-PROV-LP-1</t>
  </si>
  <si>
    <t>Building Maintenance</t>
  </si>
  <si>
    <t>Switch Gear Replacement at PMB Data Centre</t>
  </si>
  <si>
    <t>SD-PROV-KZN-25</t>
  </si>
  <si>
    <t>Generator Replacent at PMB Data Centre</t>
  </si>
  <si>
    <t>SD-PROV-KZN-24</t>
  </si>
  <si>
    <t>Hosting Services</t>
  </si>
  <si>
    <t>Print and copy services</t>
  </si>
  <si>
    <t>Envelope Inserting machine</t>
  </si>
  <si>
    <t>SD-PROV-KZN-23</t>
  </si>
  <si>
    <t>Disaster recovery</t>
  </si>
  <si>
    <t>DR PCA and SAN-Additional nodes and SAN disks are required to expand DR offering to more clients</t>
  </si>
  <si>
    <t>SD-PROV-KZN-22</t>
  </si>
  <si>
    <t>More Nodes for the PCA-Base PCA for cloud implementation and service offerings to 1 new client - IAAS</t>
  </si>
  <si>
    <t>SD-PROV-KZN-21</t>
  </si>
  <si>
    <t>Storage</t>
  </si>
  <si>
    <t>Additional-SAN Disks-An expansion plane for FS1 and additional disks for the new base PCA</t>
  </si>
  <si>
    <t>SD-PROV-KZN-20</t>
  </si>
  <si>
    <t>With the purchase of additional nodes KZN requires Microsoft licenses to go with this purchase.  Anti-virus software as well.</t>
  </si>
  <si>
    <t>SD-PROV-KZN-19</t>
  </si>
  <si>
    <t>KZN Data Centre Network Solution required  as part of KZN Architecture roadmap and connectivity to Dube Tradeport for DR services</t>
  </si>
  <si>
    <t>SD-PROV-KZN-17</t>
  </si>
  <si>
    <t xml:space="preserve">Air-conditioning replacemnetnts in the KZN Data Centre. BC was signed by Monwabisi and handed to Andile Pama for signature. </t>
  </si>
  <si>
    <t>SD-PROV-KZN-16</t>
  </si>
  <si>
    <t>BC to procure fly-leads and fibre cables for new or client equipment for KZN</t>
  </si>
  <si>
    <t>SD-PROV-KZN-15</t>
  </si>
  <si>
    <t>BC to purchase 80 LT03 backup cartridges for the SL500 tape library for SITA: KZN Hosting Services</t>
  </si>
  <si>
    <t>SD-PROV-KZN-14</t>
  </si>
  <si>
    <t>BC to purchase 200 labels for the SL48 tape library for SITA: KZN Hosting Services</t>
  </si>
  <si>
    <t>SD-PROV-KZN-13</t>
  </si>
  <si>
    <t>Procurement request Cognos BI license re-instatement and renewal for Treasury</t>
  </si>
  <si>
    <t>SD-PROV-KZN-12</t>
  </si>
  <si>
    <t>Procurement request Cognos BI license re-instatement and renewal 2016</t>
  </si>
  <si>
    <t>SD-PROV-KZN-11</t>
  </si>
  <si>
    <t>Managed services outsourcing</t>
  </si>
  <si>
    <t>SD-PROV-KZN-10</t>
  </si>
  <si>
    <t>SD-PROV-KZN-9</t>
  </si>
  <si>
    <t>Procurement request Oracle hardware maintenance for four (4) Ultra 24 workstations, three (3) T5120 servers, four (4) Sun Fire X4140 servers, Sun Fire X4540 server, Sun Fire X4200 server, two (2) Fibre channel Brocade 300 switches, StorageTek L48 tape library, X4200 and a StorageTek 2540 SAN for KZN</t>
  </si>
  <si>
    <t>SD-PROV-KZN-8</t>
  </si>
  <si>
    <t>SD-PROV-KZN-7</t>
  </si>
  <si>
    <t>Air-conditioning Maintenance Contract</t>
  </si>
  <si>
    <t>SD-PROV-KZN-6</t>
  </si>
  <si>
    <t>Midrange Environment Upgrade consisting of Hosting Storage Upgrade (R11,500,000.00) and Backup Drives (R160,000.00). Business case signed by Andile Pama. Note: This is for both Hardware and Software.</t>
  </si>
  <si>
    <t>SD-PROV-KZN-5</t>
  </si>
  <si>
    <t>Structured Cabling for Data Centre. Business case signed by Andile Pama.</t>
  </si>
  <si>
    <t>SD-PROV-KZN-4</t>
  </si>
  <si>
    <t>IBM COGNOS Business Intelligence software. Business case signed by Andile Pama.</t>
  </si>
  <si>
    <t>SD-PROV-KZN-3</t>
  </si>
  <si>
    <t>Printing Services</t>
  </si>
  <si>
    <t>Full Colour Laser Printer. Business case signed by Andile Pama.</t>
  </si>
  <si>
    <t>SD-PROV-KZN-2</t>
  </si>
  <si>
    <t>UPS Modules upgrdae in Pietermaritzburg Data Centre. Business case signed by Andile Pama.</t>
  </si>
  <si>
    <t>SD-PROV-KZN-1</t>
  </si>
  <si>
    <t>Printing</t>
  </si>
  <si>
    <t>Replenishment of A3 and A4 laser paper</t>
  </si>
  <si>
    <t>SD-PROV-FS-15</t>
  </si>
  <si>
    <t>Application Development</t>
  </si>
  <si>
    <t>Development tools</t>
  </si>
  <si>
    <t>Delphi 10 Seattle Enterprise</t>
  </si>
  <si>
    <t>SD-PROV-FS-14</t>
  </si>
  <si>
    <t>Procurement of non-Standard laser paper</t>
  </si>
  <si>
    <t>SD-PROV-FS-7</t>
  </si>
  <si>
    <t>Purchasing of printing and computer consumables</t>
  </si>
  <si>
    <t>SD-PROV-FS-6</t>
  </si>
  <si>
    <t>Printers</t>
  </si>
  <si>
    <t>Replacement of Ocè laser printer</t>
  </si>
  <si>
    <t>SD-PROV-FS-4</t>
  </si>
  <si>
    <t xml:space="preserve">Upgrade of SAN Equipment </t>
  </si>
  <si>
    <t>SD-PROV-FS-3</t>
  </si>
  <si>
    <t>Management tools</t>
  </si>
  <si>
    <t>Procurement of monitoring software for the SAN environment</t>
  </si>
  <si>
    <t>SD-PROV-FS-2</t>
  </si>
  <si>
    <t>Procurement of 2 x manageable switches for the DataCentre</t>
  </si>
  <si>
    <t>SD-PROV-FS-1</t>
  </si>
  <si>
    <t>General Repair and Maintenance - Indirec</t>
  </si>
  <si>
    <t>Purchase and installation of Blinds for the PE Office</t>
  </si>
  <si>
    <t>SD-PROV-EC-9</t>
  </si>
  <si>
    <t>Application Support</t>
  </si>
  <si>
    <t>Consulting</t>
  </si>
  <si>
    <t>Microsoft Premier Support Service: Assessment of technology/applicaton development infrastructure and continious technical support</t>
  </si>
  <si>
    <t>SD-PROV-EC-7</t>
  </si>
  <si>
    <t>Interactive Whiteboard
Interactive whiteboard for use in conducting presentations, decision making/ brainstorming sessions, meetings etc. High resolution and quick response. Infrared image procession, usb port</t>
  </si>
  <si>
    <t>SD-PROV-EC-6</t>
  </si>
  <si>
    <t>Audio Visual Equipment</t>
  </si>
  <si>
    <t>Portable Projector
Ultra Portable Led Projector
Sd Card Port or External Device port
wireless presentation capability</t>
  </si>
  <si>
    <t>SD-PROV-EC-5</t>
  </si>
  <si>
    <t>Digital Voice Recorder
For conducting business requirements elicitation sessions or meetings. Memory: +2GB, voice to text conveter, Micro SD memory card port, Time-stamped recording</t>
  </si>
  <si>
    <t>SD-PROV-EC-4</t>
  </si>
  <si>
    <t>Windows Server 2012 R2: Datacenter Edition X2
This is a prerequisiste for Vmware: vCentre 5 and Vmware: vSphere ESXi 5</t>
  </si>
  <si>
    <t>SD-PROV-EC-3</t>
  </si>
  <si>
    <t>SQL Server 2014 R2 X6
Development environment is in a process of being upgraded to the latest technology platform. This then requires for the production environment to be upgraded to a platform that will support software solutions to be developed using the new technology software</t>
  </si>
  <si>
    <t>SD-PROV-EC-2</t>
  </si>
  <si>
    <t>Laptop X 8
1.Current laptops specification does not meet minimum requirements for software development tools. 
Specification of current laptops
• Processor: i5 2.6 GHz
• RAM: 4GB
 Requirements for development tools
• Processor: i7  3.6GHz or higher
• RAM: 16GB
2. Current laptops are very slow when running software development tools. The performance challenges have a negative impact on productivity</t>
  </si>
  <si>
    <t>SD-PROV-EC-1</t>
  </si>
  <si>
    <t>Appointment of a second service provider to provision five alternative SITA NGN Core links for a period of five (5) years</t>
  </si>
  <si>
    <t>OPS-CCM-15</t>
  </si>
  <si>
    <t>Procurement of maint &amp; support for NEXUS switches (Maint renewal for RFQ 1996-783-2013)</t>
  </si>
  <si>
    <t>OPS-CCM-14</t>
  </si>
  <si>
    <t>Appointment of a Service Provider for the Supply, Installation, Maintenance and Support of NGN Edge Routers, Cabinets, UPSs, and Peripherals for KZN Department of Arts and Culture</t>
  </si>
  <si>
    <t>OPS-CCM-13</t>
  </si>
  <si>
    <t>Appointment of a Service Provider for the Supply, Installation, Maintenance and Support of NGN Edge Routers, Cabinets, UPSs, and Peripherals for National Disaster Management Centre</t>
  </si>
  <si>
    <t>OPS-CCM-12</t>
  </si>
  <si>
    <t>Appointment of a Service Provider for the Supply, Installation, Maintenance and Support of NGN Edge Routers, Cabinets, UPSs, and Peripherals for National School of Government</t>
  </si>
  <si>
    <t>OPS-CCM-11</t>
  </si>
  <si>
    <t>Appointment of a Service Provider for the Supply, Installation, Maintenance and Support of NGN Edge Routers, Cabinets, UPSs, and Peripherals for KZN Department of Education</t>
  </si>
  <si>
    <t>OPS-CCM-10</t>
  </si>
  <si>
    <t>OPS-CCM-9</t>
  </si>
  <si>
    <t xml:space="preserve">Appointment a service provider for the Supply, Installation, Maintentance and Support of NGN Edge Routers and Peripherals for Department of Energy </t>
  </si>
  <si>
    <t>OPS-CCM-8</t>
  </si>
  <si>
    <t>Under Adjudication</t>
  </si>
  <si>
    <t>Request for accreditation for the Design, Supply, Installation and Maintenance of Network Equipment for SITA for the period of two (2) years</t>
  </si>
  <si>
    <t>OPS-CCM-7</t>
  </si>
  <si>
    <t>Telephony</t>
  </si>
  <si>
    <t>OPS-CCM-6</t>
  </si>
  <si>
    <t>Probes &amp; Taps</t>
  </si>
  <si>
    <t>Appointment of a Service Provider for the Supply, Maintenance and Support of Site Readiness Assessment Tools for the SITA VoIP Service Offering  for the period of five (5) years</t>
  </si>
  <si>
    <t>OPS-CCM-5</t>
  </si>
  <si>
    <t>Establishment of a Memorandum of Agreement for the Supply and Maintenance of Software Licenses for the SITA Hosted Voice Platform</t>
  </si>
  <si>
    <t>OPS-CCM-4</t>
  </si>
  <si>
    <t>Procurement of Internet Gateway servers for various SITA clients migrating into VPNs (On ad-hoc basis)</t>
  </si>
  <si>
    <t xml:space="preserve">Procurement of Additional Cisco Routing and Switching Infrastructure for the upgrade of the existing Cisco infrastructure in the SITA Internet/DMZ/OSIS environment </t>
  </si>
  <si>
    <t>Appointment of a Service Provider for the Design, Supply, Maintenance and Support of Network Equipment for the SITA NGN Core  for the period of five (2) years</t>
  </si>
  <si>
    <t>OPS-CCM-1</t>
  </si>
  <si>
    <t>Provision of Internet service bandwidth to SITA and its clients</t>
  </si>
  <si>
    <t/>
  </si>
  <si>
    <t>SAPS</t>
  </si>
  <si>
    <t>Supply and maintenance of Checkpoint solution for SAPS environment</t>
  </si>
  <si>
    <t>Cisco maintenance renewal for all Concom equipment</t>
  </si>
  <si>
    <t>Supply of servers for SITA GDMZ environment</t>
  </si>
  <si>
    <t>OPS-CCM-3</t>
  </si>
  <si>
    <t>Supply of components for Cisco infrastructure used in the SITA GDMZ environment</t>
  </si>
  <si>
    <t>OPS-CCM-2</t>
  </si>
  <si>
    <t>Storage and Backups</t>
  </si>
  <si>
    <t>Supply of 10G connectivity plus additional storage for NAS</t>
  </si>
  <si>
    <t>Additional disks for NGN backup server.</t>
  </si>
  <si>
    <t>procurement of 3 x Intel Servers with Linux Operating System software (including maintenance and support for a period of five years)</t>
  </si>
  <si>
    <t>Remove and Replace the NOC Carpets</t>
  </si>
  <si>
    <t>Existing Contracted Supplier</t>
  </si>
  <si>
    <t>Acquisition of additional Netcool licenses for Department of Defence with maintenance and support for a period of three years</t>
  </si>
  <si>
    <t>Restricted/Closed bidding</t>
  </si>
  <si>
    <t>Acquision of a deep packet analsis solution with maintenance and support for a period of three years for Department of Defence (DoD)</t>
  </si>
  <si>
    <t>Acquision of a deep packet analsis solution with maintenance and support for a period of three years</t>
  </si>
  <si>
    <t>Acquisition of Distributed Simple Network Management Protocol (SNMP) Secure Pack (DSSP) with Maintenance and Support for a period of three years</t>
  </si>
  <si>
    <t>Maintenance and Support for HP Network Manager for a period of three years</t>
  </si>
  <si>
    <t>Maintenance and Support for DOD HP NAS for a period of three years</t>
  </si>
  <si>
    <t>Published</t>
  </si>
  <si>
    <t>Acquisition of eHealth Licences with maintenance and Support for a period of three years</t>
  </si>
  <si>
    <t>Acquision of a network traffic analyser for the Western Cape Broadband network with maintenance and support for a perios of three years</t>
  </si>
  <si>
    <t>Acquisition of Remote Environmental Management with maintenance and support for a period of three years</t>
  </si>
  <si>
    <t>RFB 1072- Refresh -Last mile Contract</t>
  </si>
  <si>
    <t>Contract for replacement in 2016/17</t>
  </si>
  <si>
    <t>Technical support</t>
  </si>
  <si>
    <t>RFQ 1328-1183-2016 - Contract Renewal of  RFQ 226-TM-2283-2015 (Advanced IPT support skills for SAPS)</t>
  </si>
  <si>
    <t>Utilities</t>
  </si>
  <si>
    <t xml:space="preserve">RFQ 1020-MM-768-2016 - Contract Replacement of  RFQ 1684-768-2011 -
 The Provision of maintenance of SAPS switching centres and Infrastructure facilities
</t>
  </si>
  <si>
    <t>Ethernet Cards to accommodate Network Growth</t>
  </si>
  <si>
    <t>DOJ&amp;CD - Outsourcing for a period of 3 years</t>
  </si>
  <si>
    <t xml:space="preserve">Procurement of InfiniBand cables </t>
  </si>
  <si>
    <t>OPS-HSER-21</t>
  </si>
  <si>
    <t>Hosted Batch Printing</t>
  </si>
  <si>
    <t>OPS-HSER-20</t>
  </si>
  <si>
    <t xml:space="preserve">Replacement of 3 year contract for Support and maintenance of BCS and Netbackup </t>
  </si>
  <si>
    <t>OPS-HSER-17</t>
  </si>
  <si>
    <t>Renewal of software licenses and acquisition of tools</t>
  </si>
  <si>
    <t>OPS-HSER-16</t>
  </si>
  <si>
    <t>Replace end-of-life equipment and hardware expansion</t>
  </si>
  <si>
    <t>OPS-HSER-15</t>
  </si>
  <si>
    <t>Supply of a Servers for the Document Composition Application Press</t>
  </si>
  <si>
    <t>OPS-HSER-14</t>
  </si>
  <si>
    <t>Maintenance contract for 2 years for the Lineprinter</t>
  </si>
  <si>
    <t>OPS-HSER-10</t>
  </si>
  <si>
    <t>OPS-HSER-8</t>
  </si>
  <si>
    <t>Software upgrades (ie. Adobe, Corel Draw etc)</t>
  </si>
  <si>
    <t>OPS-HSER-7</t>
  </si>
  <si>
    <t>Renewal of Bluezone contract for maintenance and support</t>
  </si>
  <si>
    <t>OPS-HSER-5</t>
  </si>
  <si>
    <t>OPS-HSER-3</t>
  </si>
  <si>
    <t>LAN and Desktop Server Managed Services for Mpumalanga Department of Public Works Roads and Transport</t>
  </si>
  <si>
    <t>PROV-MP-22</t>
  </si>
  <si>
    <t xml:space="preserve"> To be published </t>
  </si>
  <si>
    <t xml:space="preserve">Procurement of Wi-Fi hardware for the Mpumalanga Provincial Treasury on behalf of Mpumalanga Government Complex </t>
  </si>
  <si>
    <t>PROV-MP-20</t>
  </si>
  <si>
    <t xml:space="preserve"> Request for Quotation </t>
  </si>
  <si>
    <t>Property Management</t>
  </si>
  <si>
    <t>Procurement of removal services for SITA Nelspruit office relocation</t>
  </si>
  <si>
    <t>PROV-MP-19</t>
  </si>
  <si>
    <t>Provision of Physical Security</t>
  </si>
  <si>
    <t>PROV-MP-17</t>
  </si>
  <si>
    <t>Systems integration</t>
  </si>
  <si>
    <t>Security Systems for SITA Mpumalanga Offices</t>
  </si>
  <si>
    <t>PROV-MP-16</t>
  </si>
  <si>
    <t>Procurement of servers for Mpumalanga Office of the Premier (OTP)</t>
  </si>
  <si>
    <t>PROV-MP-15</t>
  </si>
  <si>
    <t>Installation of LAN for Sabie Hospital</t>
  </si>
  <si>
    <t>PROV-MP-14</t>
  </si>
  <si>
    <t>Revamp of server rooms for the Mpumalanga Department of Health</t>
  </si>
  <si>
    <t>PROV-MP-13</t>
  </si>
  <si>
    <t>Infrastructure software</t>
  </si>
  <si>
    <t>Procurement of alarm beam for SITA Middelburg Offices</t>
  </si>
  <si>
    <t>PROV-MP-11</t>
  </si>
  <si>
    <t>Architecture and design</t>
  </si>
  <si>
    <t>Procurement of backup management software for Mpumalanga Department of Public Works</t>
  </si>
  <si>
    <t>PROV-MP-10</t>
  </si>
  <si>
    <t>Procurement of server for Nelspruit Office (PEIS Development Enviroment)</t>
  </si>
  <si>
    <t>PROV-MP-8</t>
  </si>
  <si>
    <t>Installation of LAN for Ermelo Hospital</t>
  </si>
  <si>
    <t>PROV-MP-7</t>
  </si>
  <si>
    <t xml:space="preserve">RFQ for a supply of hot beverage (Tea/Sugar/Milk) for offices in SITA Mpumalanga Province for a period of twelve months </t>
  </si>
  <si>
    <t>PROV-MP-3</t>
  </si>
  <si>
    <t>Critical non -recoverable expenses inderect expense: request to go out on an RFB to lease an alternative suitable office space for SITA Nelspruit for a minimum period of (5) years with an option to renew/extend</t>
  </si>
  <si>
    <t>PROV-MP-2</t>
  </si>
  <si>
    <t>Critical non -recoverable expenses inderect expense: request to go out on an RFB to lease an alternative suitable office space for SITA Middelburg for a minimum period of (5) years with an option to renew/extend</t>
  </si>
  <si>
    <t>PROV-MP-1</t>
  </si>
  <si>
    <t>Contract drafted, with legal</t>
  </si>
  <si>
    <t>Sole Supplier</t>
  </si>
  <si>
    <t>Provide ModelMaker software support and related services to the DOD  for a period of 3 years</t>
  </si>
  <si>
    <t>OPS-CL1S-25</t>
  </si>
  <si>
    <t xml:space="preserve">BC's submitted to SCM </t>
  </si>
  <si>
    <t>Provide eB Select software support and related services to the DOD  for a period of 3 years</t>
  </si>
  <si>
    <t>OPS-CL1S-24</t>
  </si>
  <si>
    <t>Presented to the EPC on 24 Feb 16. Award letter to be provided.</t>
  </si>
  <si>
    <t>Provide IP Granite software support and related services to the DOD  for a period of 3 years</t>
  </si>
  <si>
    <t>OPS-CL1S-23</t>
  </si>
  <si>
    <t>SITA is awaiting feedback from the Competition Commission. Bc was submitted to SCM on 21 Apr 15.</t>
  </si>
  <si>
    <t>Business advise and Functional Maintenance and support on the SAAF's GCCS and CURIS Systems</t>
  </si>
  <si>
    <t>OPS-CL1S-22</t>
  </si>
  <si>
    <t>Award letter issued</t>
  </si>
  <si>
    <t>OPS-CL1S-21</t>
  </si>
  <si>
    <t xml:space="preserve">Provide Billcost software support and related services to the DOD (SA Army Engineer Formation) for a period of 3 years </t>
  </si>
  <si>
    <t>OPS-CL1S-20</t>
  </si>
  <si>
    <t xml:space="preserve">Provide Computer-to-Plate software support and related services to the DOD (SA Army Engineer Formation) for a period of 3 years </t>
  </si>
  <si>
    <t>OPS-CL1S-19</t>
  </si>
  <si>
    <t>Provide ERDAS software support and related services to the DOD  for a period of 3 years</t>
  </si>
  <si>
    <t>OPS-CL1S-18</t>
  </si>
  <si>
    <t>Provide Esri  ArcGIS software support and related services to the DOD for a period of 3 years</t>
  </si>
  <si>
    <t>OPS-CL1S-17</t>
  </si>
  <si>
    <t>Waiting for DOD top finalise their URS and provide this to SITA</t>
  </si>
  <si>
    <t>Provide Autodesk/CAD software support and related services to the DOD for a period of 3 years</t>
  </si>
  <si>
    <t>OPS-CL1S-16</t>
  </si>
  <si>
    <t>Waiting for DOD decision on the continuation of contract</t>
  </si>
  <si>
    <t>Provide Lamps/Gothic software support for the DOD for a period of 3 years</t>
  </si>
  <si>
    <t>OPS-CL1S-15</t>
  </si>
  <si>
    <t>Waiting for approval of new SLA3.7 for 2017/2018</t>
  </si>
  <si>
    <t>Procurement of hardware for the DOD (SA Army Engineer)as per SLA3.7</t>
  </si>
  <si>
    <t>OPS-CL1S-14</t>
  </si>
  <si>
    <t>BC's submitted to SCM but waiting for DOD confirmation of available funding in 2017/18</t>
  </si>
  <si>
    <t>Procurement of  Hardware for the DOD (SA Army Engineer) as per SLA3.7</t>
  </si>
  <si>
    <t>OPS-CL1S-13</t>
  </si>
  <si>
    <t>To be published. Was initially identified in 2016/2017 but procurement has not realised. Funds must be carried over,</t>
  </si>
  <si>
    <t xml:space="preserve">Procurement of HP Kernel based Virtual D20Machine Switch and additional HP Hard Drives  </t>
  </si>
  <si>
    <t>OPS-CL1S-12</t>
  </si>
  <si>
    <t>Responsibility of Internal IT. Was initially identified in 2016/2017 but procurement has not realised. Funds must be carried over,</t>
  </si>
  <si>
    <t xml:space="preserve">Procurement of Enterprise Architecture  Tool for SITA internal use. </t>
  </si>
  <si>
    <t>OPS-CL1S-11</t>
  </si>
  <si>
    <t>OPS-CL1S-10</t>
  </si>
  <si>
    <t>Not for replacement 1617</t>
  </si>
  <si>
    <t xml:space="preserve">Provide Intervate pro-active and re-active support for the Department of Defence for a period of 3 years. </t>
  </si>
  <si>
    <t>OPS-CL1S-9</t>
  </si>
  <si>
    <t xml:space="preserve">Supply Kofax licences and maintenance to Department of Defence Health Informatics for a period of 16 months.
</t>
  </si>
  <si>
    <t>OPS-CL1S-8</t>
  </si>
  <si>
    <t>Tasking letter to be requested from the DOD.</t>
  </si>
  <si>
    <t>Provide replacement  of IT server for Corporate Repository  for the Department of Defence with a maintenance contract of 3 years.</t>
  </si>
  <si>
    <t>OPS-CL1S-7</t>
  </si>
  <si>
    <t>Tasking letter has been requested from the DOD.</t>
  </si>
  <si>
    <t>Provide PKI software support services for the Department of Defence for a period of 3 years.</t>
  </si>
  <si>
    <t>OPS-CL1S-6</t>
  </si>
  <si>
    <t>Tasking letter has been received from the DOD.</t>
  </si>
  <si>
    <t>Provide HSM software maintenance and support services on software licenses for the Department of Defence for a 3 year period.</t>
  </si>
  <si>
    <t>OPS-CL1S-5</t>
  </si>
  <si>
    <t>Provide Entrust software maintenance and support services on software licenses for the Department of Defence for a period of 3 years.</t>
  </si>
  <si>
    <t>OPS-CL1S-4</t>
  </si>
  <si>
    <t>Provide replacement  of IT server for Grievances and Financial Misconduct System for the Department of Defence with a maintenance contract of 3 years.</t>
  </si>
  <si>
    <t>OPS-CL1S-3</t>
  </si>
  <si>
    <t xml:space="preserve">Contract being compiled. </t>
  </si>
  <si>
    <t>Provide Enabler software maintenance and support services on software licenses for the Department of Defence for a 3 year period.</t>
  </si>
  <si>
    <t>OPS-CL1S-2</t>
  </si>
  <si>
    <t>Negotiations in process between SITA,Treasury and Service Provider.</t>
  </si>
  <si>
    <t>Provide Novell maintenance and support on software licenses for the Department of Defence for a 3 year period.</t>
  </si>
  <si>
    <t>OPS-CL1S-1</t>
  </si>
  <si>
    <t>Installation of Wi-Fi for the Mpumalanga Provincial Treasury on behalf of Mpumalanga Government Complex</t>
  </si>
  <si>
    <t>PROV-MP-21</t>
  </si>
  <si>
    <t>PROV-MP-18</t>
  </si>
  <si>
    <t>Implementation of a voice, voice over IP (VOIP) and video conferencing solutions for Mpumalanga Department of Social Development</t>
  </si>
  <si>
    <t>PROV-MP-12</t>
  </si>
  <si>
    <t>Antivirus for Mpumalanga Department of Health</t>
  </si>
  <si>
    <t>PROV-MP-9</t>
  </si>
  <si>
    <t>Installation of networks connectivity of 290 clinics for Mpumalanga Department of Health</t>
  </si>
  <si>
    <t>PROV-MP-6</t>
  </si>
  <si>
    <t>Provision of Cleaning Services at SITA Middelburg and Nelspruit offices for a period of thirty six (36) months</t>
  </si>
  <si>
    <t>PROV-MP-4</t>
  </si>
  <si>
    <t>Buildings</t>
  </si>
  <si>
    <t>RFB plumbing</t>
  </si>
  <si>
    <t>FM-FILS-61</t>
  </si>
  <si>
    <t>RFB gardens and removal of invador plants</t>
  </si>
  <si>
    <t>FM-FILS-60</t>
  </si>
  <si>
    <t>Replacement of wooden trusses and replacement of gutters</t>
  </si>
  <si>
    <t>FM-FILS-59</t>
  </si>
  <si>
    <t>Upgrading of PRODIBA</t>
  </si>
  <si>
    <t>FM-FILS-58</t>
  </si>
  <si>
    <t xml:space="preserve">Upgrading of Boulevards  </t>
  </si>
  <si>
    <t>FM-FILS-57</t>
  </si>
  <si>
    <t>Upgrading of Partitions / Toilets / ablutions / Additional toilets at Erasmuskloof, Centurion BETA (new toilet seats, door locks, painting, replacement of urinals - level 4 Centurion, replace tabs, mirrors, vanity slab and wash hand basins</t>
  </si>
  <si>
    <t>FM-FILS-56</t>
  </si>
  <si>
    <t>Building Refurbishment &amp; Interior Reconfiguration including  Major Rehabilitation, Repairs and Maintenance at Erasmuskloof.  Including blinds, painting, demolishing and installation of furniture on Erasmuskloof Level 2SW, 2N and 4SW</t>
  </si>
  <si>
    <t>FM-FILS-55</t>
  </si>
  <si>
    <t>Appoint architect to assist with compliance issues at BETA/Numerus regarding building plans and diesel tanks</t>
  </si>
  <si>
    <t>FM-FILS-54</t>
  </si>
  <si>
    <t>Upgrading of Fire Signange at Erasmuskloof, BETA and Numerus</t>
  </si>
  <si>
    <t>FM-FILS-53</t>
  </si>
  <si>
    <t>RFQ Uniform</t>
  </si>
  <si>
    <t>FM-FILS-52</t>
  </si>
  <si>
    <t>Numerus roof seal</t>
  </si>
  <si>
    <t>FM-FILS-51</t>
  </si>
  <si>
    <t>Appointment of a Built Environment Multi Disciplinary Project Management Entity (PME)  &amp; not limited to  Consulting Engineers, Mechanical, Electrical, Civil, Architect and Quantity Surveyor for the development of specifications / BOQ for the  replacement of the sewerage at Erasmuskloof, Parking at Erasmuskloof, Centurion, Roof sealing, painting of Erasmuskloof, Centurion, Beta and Numerus</t>
  </si>
  <si>
    <t>FM-FILS-50</t>
  </si>
  <si>
    <t>Window cleaning at all SITA sites</t>
  </si>
  <si>
    <t>FM-FILS-49</t>
  </si>
  <si>
    <t>FM-FILS-48</t>
  </si>
  <si>
    <t>Fire doors / outside doors / floor closiers</t>
  </si>
  <si>
    <t>FM-FILS-47</t>
  </si>
  <si>
    <t>Replacement of Carpets and walk off matts at Centurion / Erasmuskloof - current carpets more than 10 years old and not economical to clean/ Upgrading of Apollo carpets</t>
  </si>
  <si>
    <t>FM-FILS-45</t>
  </si>
  <si>
    <t xml:space="preserve">Painting of Erasmuskloof, BETA Control room (NKP finding)and Numerus &amp; Apollo  </t>
  </si>
  <si>
    <t>FM-FILS-44</t>
  </si>
  <si>
    <t>Paint Numerus car park shelters - shelters and shade netting needs to be maintained</t>
  </si>
  <si>
    <t>FM-FILS-43</t>
  </si>
  <si>
    <t>Replacement of BETA alluminium doors</t>
  </si>
  <si>
    <t>FM-FILS-39</t>
  </si>
  <si>
    <t>Underfloor cleaning &amp; All Floor Types Deep Cleaning Services Contract and cleaning of ceilings voids above accommodation / printing area</t>
  </si>
  <si>
    <t>FM-FILS-38</t>
  </si>
  <si>
    <t>Erasmuskloof clean bulk water tank/Replace / enlarge water tank at Erasmuskloof</t>
  </si>
  <si>
    <t>FM-FILS-37</t>
  </si>
  <si>
    <t>Doors to be fitted to the AC passage feeding the DR rom to prevent toner dust from entering</t>
  </si>
  <si>
    <t>FM-FILS-36</t>
  </si>
  <si>
    <t>BETA extend walls around DR room to prevent toner dust entering DR</t>
  </si>
  <si>
    <t>FM-FILS-35</t>
  </si>
  <si>
    <t>Replace Numerus plant room doors</t>
  </si>
  <si>
    <t>FM-FILS-34</t>
  </si>
  <si>
    <t>RFB building maintenance</t>
  </si>
  <si>
    <t>FM-FILS-33</t>
  </si>
  <si>
    <t>Closing of air vents at Centurion</t>
  </si>
  <si>
    <t>FM-FILS-32</t>
  </si>
  <si>
    <t>Desktop plugs for Boardrooms</t>
  </si>
  <si>
    <t>FM-FILS-31</t>
  </si>
  <si>
    <t>Assessment of Accomodation area AC units and upgrades</t>
  </si>
  <si>
    <t>Purchasing of New Multiplugs with fly leads</t>
  </si>
  <si>
    <t>FM-FILS-28</t>
  </si>
  <si>
    <t>Solar System as an altenative for lighting system</t>
  </si>
  <si>
    <t>FM-FILS-27</t>
  </si>
  <si>
    <t>Apollo generator diesel</t>
  </si>
  <si>
    <t>FM-FILS-26</t>
  </si>
  <si>
    <t>Connect rest of Apollo to Apollo generator</t>
  </si>
  <si>
    <t>FM-FILS-25</t>
  </si>
  <si>
    <t>RFB Electrical Material</t>
  </si>
  <si>
    <t>FM-FILS-23</t>
  </si>
  <si>
    <t>RFB maintenace tools (PPE)</t>
  </si>
  <si>
    <t>FM-FILS-22</t>
  </si>
  <si>
    <t>RFB Uniform (maintenanance)</t>
  </si>
  <si>
    <t>FM-FILS-21</t>
  </si>
  <si>
    <t>RFQ Uniform ( Electrical Staff)</t>
  </si>
  <si>
    <t>FM-FILS-20</t>
  </si>
  <si>
    <t>Upgrading of Partitions / Toilets / ablutions / Additional toilets at Erasmuskloof, Centurion BETA (new toilet seats, door locks, painting, replacement of urinals - level 4 Centurion, replace tabs, mirrors, vanity slab and wash hand basins ( electrical upgrade)</t>
  </si>
  <si>
    <t>FM-FILS-19</t>
  </si>
  <si>
    <t>Construction_Services</t>
  </si>
  <si>
    <t>Pre Approved Day to Day Building Maintenance Contract for all Campuses (Electrical, Plumbing, Mechanical &amp; General Maintenance, Painting, Alluminium and Glazing)</t>
  </si>
  <si>
    <t>FM-FILS-18</t>
  </si>
  <si>
    <t>Appointment of a Built Environment Multi Disciplinary Project Management Entity (PME)  &amp; not limited to  Consulting Engineers, Mechanical, Electrical, Civil, Architect and Quantity Surveyor</t>
  </si>
  <si>
    <t>FM-FILS-17</t>
  </si>
  <si>
    <t>Building Refurbishment &amp; Interior Reconfiguration including  Major Rehabilitation, Repairs and Maintenance at Erasmuskloof.  Including blinds, painting, demolishing and installation of furniture on Erasmuskloof Level 2SW, 2N and 4SW( Electrical installation and upgrade)</t>
  </si>
  <si>
    <t>FM-FILS-16</t>
  </si>
  <si>
    <t>Communications and Marketing</t>
  </si>
  <si>
    <t>FM-FILS-15</t>
  </si>
  <si>
    <t>FM-FILS-14</t>
  </si>
  <si>
    <t>RFB Uniform (Hospitality)</t>
  </si>
  <si>
    <t>FM-FILS-13</t>
  </si>
  <si>
    <t>Membership of chefs and Head chefs - South African Chefs Assosiation</t>
  </si>
  <si>
    <t>FM-FILS-12</t>
  </si>
  <si>
    <t xml:space="preserve">Financial &amp; Audit </t>
  </si>
  <si>
    <t>FM-FILS-11</t>
  </si>
  <si>
    <t>FM-FILS-10</t>
  </si>
  <si>
    <t>FM-FILS-9</t>
  </si>
  <si>
    <t>RFB Uniform (office support services)</t>
  </si>
  <si>
    <t>FM-FILS-8</t>
  </si>
  <si>
    <t>FM-FILS-7</t>
  </si>
  <si>
    <t>Cleaning materials for Building Cleaning and Canteens</t>
  </si>
  <si>
    <t>FM-FILS-6</t>
  </si>
  <si>
    <t>Document Management</t>
  </si>
  <si>
    <t>Printing paper reprografic needs</t>
  </si>
  <si>
    <t>FM-FILS-5</t>
  </si>
  <si>
    <t xml:space="preserve">Fleet </t>
  </si>
  <si>
    <t>Transportation_Services</t>
  </si>
  <si>
    <t>FM-FILS-4</t>
  </si>
  <si>
    <t>Rental of Post-box &amp; Annual Renewal of Private bag</t>
  </si>
  <si>
    <t>FM-FILS-3</t>
  </si>
  <si>
    <t>FM-FILS-2</t>
  </si>
  <si>
    <t>Office Stationery</t>
  </si>
  <si>
    <t>FM-FILS-1</t>
  </si>
  <si>
    <t>Procurement of Next Generation Firewall and Web Application Firewall</t>
  </si>
  <si>
    <t>SD-OPS-SECM-14</t>
  </si>
  <si>
    <t>Upgrading of Security Flood lights on perimeter fences.</t>
  </si>
  <si>
    <t>Upgrading of Security control rooms, main entrances, walls and patrol roads</t>
  </si>
  <si>
    <t>Implementation Services</t>
  </si>
  <si>
    <t>Procurement of CompAssess assessment development tool</t>
  </si>
  <si>
    <t>OPS-ISER-7</t>
  </si>
  <si>
    <t>Procurement of Annual Support Agreements for the support PLATO software</t>
  </si>
  <si>
    <t>OPS-ISER-6</t>
  </si>
  <si>
    <t xml:space="preserve">Consultants/ Advisory </t>
  </si>
  <si>
    <t>Large Scale Interventions/ OD  &amp; Wellness</t>
  </si>
  <si>
    <t>SG-HC-HCM 1</t>
  </si>
  <si>
    <t>SG-HC-HCM 5</t>
  </si>
  <si>
    <t>SG-HC-HCM 4</t>
  </si>
  <si>
    <t xml:space="preserve">consultants/ Advisory </t>
  </si>
  <si>
    <t>SG-HC-HCM 3</t>
  </si>
  <si>
    <t>SG-HC-HCM 2</t>
  </si>
  <si>
    <t>Appointment of an electrical consulting engineer for the provision of professional services to SITA at the Data Centres.</t>
  </si>
  <si>
    <t>Appointment of a HVAC consulting engineer for the provision of professional services to SITA at the Data Centres.</t>
  </si>
  <si>
    <t>Appointment of an electrical contractor to provide electrical maintenance at the Pretoria sites for a three year duration.</t>
  </si>
  <si>
    <t>Provide Power Infrastructure Support to SITA Pretoria Sites for a period of 12 months</t>
  </si>
  <si>
    <t>Appointment of an electrical contractor to provide Medium Voltage Sopport  at the Pretoria Data Centres and perform a Transformer oil replacement at the Pretoria sites</t>
  </si>
  <si>
    <t>Electrical works at the Nelspruit SC</t>
  </si>
  <si>
    <t>Replace the existing UPS and Batteries at Port Elizabeth for SITA with 60 months maintenance</t>
  </si>
  <si>
    <t>KM-Records Centre Services</t>
  </si>
  <si>
    <t>IT-INIT-42</t>
  </si>
  <si>
    <t>Support and maintenance</t>
  </si>
  <si>
    <t xml:space="preserve">Service Contract - (Cibecs Backup Solution) </t>
  </si>
  <si>
    <t>IT-INIT-</t>
  </si>
  <si>
    <t xml:space="preserve">Service Contract - (Audio and Visual - Screens and Projectors) </t>
  </si>
  <si>
    <t xml:space="preserve">Service Contract - (Audio, Visual and Video Conferencing) </t>
  </si>
  <si>
    <t xml:space="preserve">Service Contract - (WiFi Support) </t>
  </si>
  <si>
    <t xml:space="preserve">Service Contract - (VMWare) </t>
  </si>
  <si>
    <t xml:space="preserve">Service Contract - (Dell Servers) </t>
  </si>
  <si>
    <t xml:space="preserve">Service Contract - (NetIQ) </t>
  </si>
  <si>
    <t xml:space="preserve">Service Contract - (Fluke) </t>
  </si>
  <si>
    <t xml:space="preserve">Service Contract - (ISE) </t>
  </si>
  <si>
    <t xml:space="preserve">Service Contract - (LAN Provinces) </t>
  </si>
  <si>
    <t xml:space="preserve">Service Contract - (LAN Centurion) </t>
  </si>
  <si>
    <t xml:space="preserve">Service Contract - Business Connextion (LAN Erasmuskloof) </t>
  </si>
  <si>
    <t>Service Contract - Oracle Support</t>
  </si>
  <si>
    <t>License - Oracle</t>
  </si>
  <si>
    <t>License - Symantec</t>
  </si>
  <si>
    <t>License - ARIS</t>
  </si>
  <si>
    <t>License - Webfin</t>
  </si>
  <si>
    <t>Service Contract - Telkom Account For SITA Nationally</t>
  </si>
  <si>
    <t>Service Contract - INT Cabling</t>
  </si>
  <si>
    <t>Service Contract - New Lease for PC's, NB's, Ultabooks and Tablets</t>
  </si>
  <si>
    <t>Service Contract - Gijima Support &amp; Maintenance for PBX</t>
  </si>
  <si>
    <t>Service Contract - Small and Executive Printers</t>
  </si>
  <si>
    <t>Service Contract - KMSA</t>
  </si>
  <si>
    <t>Service Contract - Xerox</t>
  </si>
  <si>
    <t>License - MicroSoft EA</t>
  </si>
  <si>
    <t xml:space="preserve">Proff Serv - Microsoft </t>
  </si>
  <si>
    <t>Procure ARIS Licences</t>
  </si>
  <si>
    <t>SITA LAN Upgrade - Provinces</t>
  </si>
  <si>
    <t>SITA LAN Upgrade - Centurion</t>
  </si>
  <si>
    <t>SITA LAN Upgrade - Erasmuskloof</t>
  </si>
  <si>
    <t>Stand Alone Projectors</t>
  </si>
  <si>
    <t xml:space="preserve">Projectors </t>
  </si>
  <si>
    <t xml:space="preserve">Knowledge Management Software </t>
  </si>
  <si>
    <t>Routers for SITA</t>
  </si>
  <si>
    <t>NAC (ISE) Software</t>
  </si>
  <si>
    <t>NAC (ISE) Hardware</t>
  </si>
  <si>
    <t>Replacement of End User Devices (PCs, NBs &amp; Tablets)</t>
  </si>
  <si>
    <t>Boardroom Upgrade</t>
  </si>
  <si>
    <t>Existing Transversal Contract</t>
  </si>
  <si>
    <t>Telecommunication Server for Telephone Management System</t>
  </si>
  <si>
    <t>Procure and install fire detection and public address systems for SITA Pretoria</t>
  </si>
  <si>
    <t>Installation of CCTV Cameras</t>
  </si>
  <si>
    <t>Physical access control system</t>
  </si>
  <si>
    <t>SD-OPS-SECM-12</t>
  </si>
  <si>
    <t>Data Warehouse solution for Mpumalanga Department of Social Development</t>
  </si>
  <si>
    <t>Implementation of a monitoring and reporting solution for Mpumalanga Department of Social Development</t>
  </si>
  <si>
    <t>Enterprise Architecture (EA) tool implementation for Mpumalanga Department of Social Development</t>
  </si>
  <si>
    <t>Implementation of the ICT service Management capabilities aligned to the ITIL framework ,with and IT Helpdesk Management Solution</t>
  </si>
  <si>
    <t>Implementation of a Provinicial Intergrated Social Development Information Management system/Reporting Information Management System (IMS) for Mpumalanga Deparment of Social Development</t>
  </si>
  <si>
    <t>Procurement of Virtual Private Network for Mpumalanga Department of Social Development</t>
  </si>
  <si>
    <t>Backup support and Maintanance Support for Mpumalanga Department of Public Works</t>
  </si>
  <si>
    <t>System Management Services</t>
  </si>
  <si>
    <t>PROV-KZN-</t>
  </si>
  <si>
    <t>Procurement and upgrade of IT equipment</t>
  </si>
  <si>
    <t>Procurement of stationery</t>
  </si>
  <si>
    <t>Direct consulting, contractor services and solutions</t>
  </si>
  <si>
    <t>Facilities</t>
  </si>
  <si>
    <t>Security and Safety Items</t>
  </si>
  <si>
    <t>Data Centre network cables, power points and print room move</t>
  </si>
  <si>
    <t>Data Centre repairs and items</t>
  </si>
  <si>
    <t>Facilities Management and Services</t>
  </si>
  <si>
    <t>Fuel</t>
  </si>
  <si>
    <t>Maintenace contracts for data centre HVAC and power</t>
  </si>
  <si>
    <t xml:space="preserve">Procurement of printing items and stationery </t>
  </si>
  <si>
    <t>Hosting, Storage and Printing</t>
  </si>
  <si>
    <t xml:space="preserve">Procurement of Stationery </t>
  </si>
  <si>
    <t>Procurement of Stationery and Postage</t>
  </si>
  <si>
    <t>Procurement of software licenses for client use</t>
  </si>
  <si>
    <t>Midrange software</t>
  </si>
  <si>
    <t>Data Centre Network hardware</t>
  </si>
  <si>
    <t>Printing and Midrange hardware</t>
  </si>
  <si>
    <t>CAPEX items for the building and security</t>
  </si>
  <si>
    <t>General reapirs and Maintenance</t>
  </si>
  <si>
    <t>Maintenance-Eletrical, Plumbing,Fire</t>
  </si>
  <si>
    <t>Building Rentals</t>
  </si>
  <si>
    <t>Supply Lectora Inspire v. ## latest 2017 (Not upgrade, full 3 year licence including maintanance &amp; support)</t>
  </si>
  <si>
    <t>OPS-ISER-5</t>
  </si>
  <si>
    <t>Supply ADOBE Captivate 9 upgrade (or latest version) (3 years licence incl maint &amp; supp)</t>
  </si>
  <si>
    <t>OPS-ISER-4</t>
  </si>
  <si>
    <t>Supply ADOBE Creative Cloud for teams</t>
  </si>
  <si>
    <t>OPS-ISER-3</t>
  </si>
  <si>
    <t>Supply Articulate Storyline 2 (3 year licence including maintance &amp; support)</t>
  </si>
  <si>
    <t>OPS-ISER-2</t>
  </si>
  <si>
    <t>Supply Articulate Studio '13 (3 year licence including maintanance &amp; support)</t>
  </si>
  <si>
    <t>OPS-ISER-1</t>
  </si>
  <si>
    <t>Not for replacement in FY 2016/17</t>
  </si>
  <si>
    <t>Subscription and Membership</t>
  </si>
  <si>
    <t>1-year renewal of Cheryl Watson's Tuning Letter</t>
  </si>
  <si>
    <t>3 year contract for Support and Maintenance of 2 x ADVA WDM (Numerus &amp; Beta)</t>
  </si>
  <si>
    <t>Contract for the supply of a Flash fusion continuous stack to stack printer, to be incorporated under the Canon umbrella contract</t>
  </si>
  <si>
    <t>OPS-HSER-42</t>
  </si>
  <si>
    <t>Contract for the supply of various Consumbales for 3 years</t>
  </si>
  <si>
    <t>OPS-HSER-41</t>
  </si>
  <si>
    <t>Contract for the supply of Pre-Printered full Colour various paper sizes, simplex and duplex</t>
  </si>
  <si>
    <t>OPS-HSER-40</t>
  </si>
  <si>
    <t>4 Vehicle Licence renewals for Forklifts</t>
  </si>
  <si>
    <t>OPS-HSER-38</t>
  </si>
  <si>
    <t>Preferred List</t>
  </si>
  <si>
    <t>Procurement of 400 Tape cartridges for Centurion &amp; DR VTS</t>
  </si>
  <si>
    <t>OPS-HSER-35</t>
  </si>
  <si>
    <t>Business Continuity Volumes and Geographically Dispersed Disaster Restart for EMC Storage</t>
  </si>
  <si>
    <t>OPS-HSER-33</t>
  </si>
  <si>
    <t>3 year contract with Blue Turtle technologies for the support and maintenance of Dumpmaster Software</t>
  </si>
  <si>
    <t>OPS-HSER-29</t>
  </si>
  <si>
    <t>3 year contract for the supply of Microfilm and archiving services to the DOD</t>
  </si>
  <si>
    <t>OPS-HSER-28</t>
  </si>
  <si>
    <t>Appointment of a multi disciplinary consulting engineer for the provision of professional services to SITA at the Data Centres.</t>
  </si>
  <si>
    <t>Low Voltage Distribution Board and Reticulation Modernisation to SITA at Beta with a five year maintenance contract.</t>
  </si>
  <si>
    <t>Provide UPS Batteries to SITA for Beta and Numerus Data Centres with a five year maintenance contract.</t>
  </si>
  <si>
    <t>Provide Generator to SITA at Mthatha and East London with a five year maintenance contract.</t>
  </si>
  <si>
    <t>Provide Generators to SITA at Centurion with a five year maintenance contract.</t>
  </si>
  <si>
    <t>Provide Transformers to SITA at Centurion, Beta and Numerus Data Centres with a five year maintenance contract.</t>
  </si>
  <si>
    <t>Provide Environmental Alarm Integration services to SITA at Centurion, Beta and Numerus Data Centres with a one year maintenance contract.</t>
  </si>
  <si>
    <t>Provide HVAC Maintenance to SITA Pretoria sites for a period of 24 months.</t>
  </si>
  <si>
    <t>HVAC Modernisation to SITA at Pietermaritzburg Data Centre with a five year maintenance contract.</t>
  </si>
  <si>
    <t>HVAC Modernisation to SITA at Centurion Data Centre with a one year maintenance contract.</t>
  </si>
  <si>
    <t>Replace the existing HVAC at Modimolle and Nelspruit for SITA with 60 months maintenance</t>
  </si>
  <si>
    <t>SAPS Animal Identification Delphi maintenance (Renew)</t>
  </si>
  <si>
    <t>OPS-CL2S-10</t>
  </si>
  <si>
    <t>SAPS Firearm Permit System On Site Support (Renew)</t>
  </si>
  <si>
    <t>OPS-CL2S-8</t>
  </si>
  <si>
    <t>SAPS Firearm Permit System Software Licence (Renew)</t>
  </si>
  <si>
    <t>OPS-CL2S-7</t>
  </si>
  <si>
    <t>SAPS Profiling (Analytical Capabilities &amp; Visualisation System) Contract Renew</t>
  </si>
  <si>
    <t>OPS-CL2S-5</t>
  </si>
  <si>
    <t>IBM Software services for the SITA SAPS Managed Application maintenance SLA</t>
  </si>
  <si>
    <t>OPS-CL2S-4</t>
  </si>
  <si>
    <t>Oracle licences for the SITA SAPS managed Application maintenance SLA</t>
  </si>
  <si>
    <t>OPS-CL2S-3</t>
  </si>
  <si>
    <t xml:space="preserve">IBM Software licences for the SITA SAPS Managed Application maintenance SLA </t>
  </si>
  <si>
    <t>OPS-CL2S-2</t>
  </si>
  <si>
    <t>DEA SAWIS Maintenance SAWIS</t>
  </si>
  <si>
    <t>OPS-CL2S-1</t>
  </si>
  <si>
    <t xml:space="preserve">Provision of Physical Security X 3 EC offices </t>
  </si>
  <si>
    <t>OPS-SECM-24</t>
  </si>
  <si>
    <t>Provision of hygiene services at SITA Port Elizabeth Office for a period of thirty six months</t>
  </si>
  <si>
    <t>OPS-LDSM-6</t>
  </si>
  <si>
    <t>Provision of Cleaning Services at SITA East London  office for a period of thirty six months</t>
  </si>
  <si>
    <t>OPS-LDSM-5</t>
  </si>
  <si>
    <t>Provision of Cleaning Services at SITA BHISHO officefor a period of thirty six  months</t>
  </si>
  <si>
    <t>OPS-LDSM-4</t>
  </si>
  <si>
    <t xml:space="preserve">RFQ for a supply of hot beverage (Tea/Sugar/Milk) for offices in SITA Eastern Cape Province for a period of thenty four months </t>
  </si>
  <si>
    <t>OPS-LDSM-3</t>
  </si>
  <si>
    <t>Critical non -recoverable expenses inderect expense: request to go out on an RFB to lease an alternative suitable office space for SITA \\\\BHISHO for a minimum period of (5) years with an option to renew/extend</t>
  </si>
  <si>
    <t>OPS-LDSM-1</t>
  </si>
  <si>
    <t>To be renewed</t>
  </si>
  <si>
    <t>Extension of Labware contract</t>
  </si>
  <si>
    <t>Extension of Faranani Contract</t>
  </si>
  <si>
    <t>OPS-CL2S-9</t>
  </si>
  <si>
    <t>Readspeaker Software for SAPS on Website for disability</t>
  </si>
  <si>
    <t>ARS services for application maintenance services (new)</t>
  </si>
  <si>
    <t>Citrix licences - SAPS Airwing (Renew)</t>
  </si>
  <si>
    <t>SAPS Profiling (Analytical Capabilities &amp; Visualisation System) External Service On Site and after hours support (Renew)</t>
  </si>
  <si>
    <t>PROV-WC-48</t>
  </si>
  <si>
    <t xml:space="preserve">Relocation Costs, General equipment related to the new buidling, storage and modesty panels, Managers Desk extension top, High and mid back operating chairs, Cupboards / Storage module </t>
  </si>
  <si>
    <t>PROV-WC-47</t>
  </si>
  <si>
    <t>Municipal Charges: Utily bill for leased building, Black River Park, Observatory.</t>
  </si>
  <si>
    <t>PROV-WC-46</t>
  </si>
  <si>
    <t>Service Contract: 24 Hours Physical Security Services</t>
  </si>
  <si>
    <t>PROV-WC-45</t>
  </si>
  <si>
    <t xml:space="preserve">Service Contract: Office Cleaing and Sanitary Services  </t>
  </si>
  <si>
    <t>PROV-WC-44</t>
  </si>
  <si>
    <t xml:space="preserve">Service Contract: Pest Control - Quarterly Fumigation of the Building  </t>
  </si>
  <si>
    <t>PROV-WC-43</t>
  </si>
  <si>
    <t>Service Contract: Office and Recycle Waste Removal Services</t>
  </si>
  <si>
    <t>PROV-WC-42</t>
  </si>
  <si>
    <t xml:space="preserve">Service Contract: Rental and Maintenance of Cold Water Dispensers with Built-in Purifiers  </t>
  </si>
  <si>
    <t>PROV-WC-41</t>
  </si>
  <si>
    <t>Gardening</t>
  </si>
  <si>
    <t>Service Contract: Rental and Maintenance of Interior Office Plants</t>
  </si>
  <si>
    <t>PROV-WC-40</t>
  </si>
  <si>
    <t>Service Contract: Monthly Maintenance of KONE elevator by KONE ELEVATORS SA (PTY) LTD (Single Source Service Provider)</t>
  </si>
  <si>
    <t>PROV-WC-39</t>
  </si>
  <si>
    <t xml:space="preserve">Service Contract: Monthly maintenance of Access Control-, Fire Detection- and CCTV Surveillance Systems  </t>
  </si>
  <si>
    <t>PROV-WC-38</t>
  </si>
  <si>
    <t xml:space="preserve">Service Contract: Monthly maintenance of office air conditioning units  </t>
  </si>
  <si>
    <t>PROV-WC-37</t>
  </si>
  <si>
    <t>Provide Office Stationery to SITA WC Office for a period of 12 Months</t>
  </si>
  <si>
    <t>PROV-WC-36</t>
  </si>
  <si>
    <t>Provide Once-off annual service of all fire extinguishing equipment to SITA WC Office</t>
  </si>
  <si>
    <t>PROV-WC-35</t>
  </si>
  <si>
    <t>PROV-WC-34</t>
  </si>
  <si>
    <t>Provision of SMARTDRAW Eneterprise licences</t>
  </si>
  <si>
    <t>PROV-WC-33</t>
  </si>
  <si>
    <t>Awarded</t>
  </si>
  <si>
    <t xml:space="preserve"> Sole-Source Procurement </t>
  </si>
  <si>
    <t>Provision of specialised engineering software for the SA Navy - NES</t>
  </si>
  <si>
    <t>PROV-WC-32</t>
  </si>
  <si>
    <t>Provision of specialised RADAR simulation software (RADSIM) software for SA Navy</t>
  </si>
  <si>
    <t>PROV-WC-31</t>
  </si>
  <si>
    <t xml:space="preserve"> Under Adjudication </t>
  </si>
  <si>
    <t>Provision of speciatlised GIS services for WCG Road Geographic Information System</t>
  </si>
  <si>
    <t>PROV-WC-30</t>
  </si>
  <si>
    <t xml:space="preserve">Provision of specialised OSIS FAS and Implementation services for SA Navy </t>
  </si>
  <si>
    <t>PROV-WC-29</t>
  </si>
  <si>
    <t>Upgrade of Desktops and projectors for support of SMS SITA WC buisiness initiatives</t>
  </si>
  <si>
    <t>PROV-WC-28</t>
  </si>
  <si>
    <t>Offsite Store</t>
  </si>
  <si>
    <t>Offsite Storage</t>
  </si>
  <si>
    <t>PROV-WC-27</t>
  </si>
  <si>
    <t>PROV-WC-26</t>
  </si>
  <si>
    <t>PROV-WC-25</t>
  </si>
  <si>
    <t>PROV-WC-24</t>
  </si>
  <si>
    <t xml:space="preserve"> Hosting  Infrastructure Relocation Project</t>
  </si>
  <si>
    <t>PROV-WC-23</t>
  </si>
  <si>
    <t>PROV-WC-22</t>
  </si>
  <si>
    <t>Data Centre</t>
  </si>
  <si>
    <t>Facilities Manager</t>
  </si>
  <si>
    <t>SITA WC data centre infrastructure relocation</t>
  </si>
  <si>
    <t>PROV-WC-21</t>
  </si>
  <si>
    <t xml:space="preserve">Additional Air cons 120 Plein Street </t>
  </si>
  <si>
    <t>PROV-WC-20</t>
  </si>
  <si>
    <t>Louvres SITA WC Observatory</t>
  </si>
  <si>
    <t>PROV-WC-19</t>
  </si>
  <si>
    <t>Maintenace George Sitching Centre (standard contract)</t>
  </si>
  <si>
    <t>PROV-WC-18</t>
  </si>
  <si>
    <t>Diesel supplier to generators SITA WC Observatory (standard contract)</t>
  </si>
  <si>
    <t>PROV-WC-17</t>
  </si>
  <si>
    <t>Maintenance of Aircons SITA WC Observatory (standard contract)</t>
  </si>
  <si>
    <t>PROV-WC-16</t>
  </si>
  <si>
    <t>Maintenance of Ups/generators SITA WC Observatory (standard contract)</t>
  </si>
  <si>
    <t>PROV-WC-15</t>
  </si>
  <si>
    <t>Maintenance of Air con 120 Plein (standard contract)</t>
  </si>
  <si>
    <t>PROV-WC-14</t>
  </si>
  <si>
    <t>Replacement UPS Batteries SITA WC Observatory</t>
  </si>
  <si>
    <t>PROV-WC-13</t>
  </si>
  <si>
    <t>Extended Warranty for Unified Comms Infrastructure at Parliament</t>
  </si>
  <si>
    <t>PROV-WC-12</t>
  </si>
  <si>
    <t xml:space="preserve">Failover hardware for Unified Comms Infrastructure at Parliament (120 Plein Street) </t>
  </si>
  <si>
    <t>PROV-WC-11</t>
  </si>
  <si>
    <t>Shared services infrastructure (hardware and firewall)</t>
  </si>
  <si>
    <t>PROV-WC-10</t>
  </si>
  <si>
    <t>120 Plein Street - new cabling Infrastructure</t>
  </si>
  <si>
    <t>PROV-WC-9</t>
  </si>
  <si>
    <t>120 Plein Street - LAN Infrastructure maintenance</t>
  </si>
  <si>
    <t>PROV-WC-8</t>
  </si>
  <si>
    <t>120 Plein Street - LAN Infrastructure upgrade, replacement and enhancement</t>
  </si>
  <si>
    <t>PROV-WC-7</t>
  </si>
  <si>
    <t>Data Projectors for SITA Boardroom (specific specification)</t>
  </si>
  <si>
    <t>PROV-WC-6</t>
  </si>
  <si>
    <t>Support Tools (USB sticks, USB drives, toners, data projectors) for ISD and SMS</t>
  </si>
  <si>
    <t>PROV-WC-5</t>
  </si>
  <si>
    <t xml:space="preserve">Apple MAC and Apple PC
Support of SAPS in SLA
</t>
  </si>
  <si>
    <t>PROV-WC-4</t>
  </si>
  <si>
    <t>Rack  mounted server for staff to support SAPS on SAPS network</t>
  </si>
  <si>
    <t>PROV-WC-3</t>
  </si>
  <si>
    <t>Office network upgrade for SAPS network at SITA offices</t>
  </si>
  <si>
    <t>PROV-WC-2</t>
  </si>
  <si>
    <t>Sercurity and Environmentals for staff new offices in George effective 01st April 2017</t>
  </si>
  <si>
    <t>PROV-WC-1</t>
  </si>
  <si>
    <t>Envisaged Contract Commencement date</t>
  </si>
  <si>
    <t>Envisaged Contract Signature Date</t>
  </si>
  <si>
    <t>Envisaged Bid Award</t>
  </si>
  <si>
    <t>Envisaged Bid response Screening</t>
  </si>
  <si>
    <t>Envisaged closing date of bid</t>
  </si>
  <si>
    <t>Envisaged publishing date</t>
  </si>
  <si>
    <t>Current Status</t>
  </si>
  <si>
    <t>Envisaged procurement method</t>
  </si>
  <si>
    <t>SITA Service Category</t>
  </si>
  <si>
    <t>Commodity Class</t>
  </si>
  <si>
    <t>Sub-Category</t>
  </si>
  <si>
    <t>Category</t>
  </si>
  <si>
    <t>Service Grouping 1</t>
  </si>
  <si>
    <t>Description of required goods / services required. "Project/Contract Title"</t>
  </si>
  <si>
    <t>Ref No.</t>
  </si>
  <si>
    <t>Items On Procurement Plan But Not Commoditised</t>
  </si>
  <si>
    <t>Procurement Plan Items Commoditised</t>
  </si>
  <si>
    <t>Complete Blank Items Appearing On Procurement Plan and not commoditised</t>
  </si>
  <si>
    <t>Total As Reflected On Procurement Plan Detail</t>
  </si>
  <si>
    <t>Number Of Items</t>
  </si>
  <si>
    <t>TOTAL RECONCILIATION</t>
  </si>
  <si>
    <t>COMPLETE BLANK ITEMS APPEARING ON DEMAND PLAN</t>
  </si>
  <si>
    <t>TOTAL AS REFLECTED ON DEMAND PLAN DETAIL</t>
  </si>
  <si>
    <t xml:space="preserve">2017/18 DEMAND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</si>
</sst>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0_ ;\-#,##0.00\ "/>
    <numFmt numFmtId="166" formatCode="[$-409]d\-mmm\-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name val="Calibri"/>
      <family val="2"/>
    </font>
    <font>
      <b/>
      <sz val="8"/>
      <color theme="1"/>
      <name val="Calibri"/>
      <family val="2"/>
      <scheme val="minor"/>
    </font>
    <font>
      <sz val="9"/>
      <name val="Calibri"/>
      <family val="2"/>
    </font>
    <font>
      <b/>
      <sz val="9"/>
      <name val="Calibri"/>
      <family val="2"/>
    </font>
    <font>
      <b/>
      <sz val="9"/>
      <color theme="1"/>
      <name val="Calibri"/>
      <family val="2"/>
      <scheme val="minor"/>
    </font>
    <font>
      <b/>
      <sz val="8"/>
      <name val="Calibri"/>
      <family val="2"/>
    </font>
    <font>
      <sz val="10"/>
      <color theme="1"/>
      <name val="Calibri"/>
      <family val="2"/>
      <scheme val="minor"/>
    </font>
    <font>
      <b/>
      <sz val="10"/>
      <color theme="1"/>
      <name val="Calibri"/>
      <family val="2"/>
      <scheme val="minor"/>
    </font>
    <font>
      <i/>
      <sz val="10"/>
      <color theme="1"/>
      <name val="Calibri"/>
      <family val="2"/>
      <scheme val="minor"/>
    </font>
    <font>
      <b/>
      <sz val="10"/>
      <color rgb="FF000000"/>
      <name val="Calibri"/>
      <family val="2"/>
      <scheme val="minor"/>
    </font>
    <font>
      <b/>
      <sz val="20"/>
      <color theme="1"/>
      <name val="Calibri"/>
      <family val="2"/>
      <scheme val="minor"/>
    </font>
  </fonts>
  <fills count="13">
    <fill>
      <patternFill patternType="none"/>
    </fill>
    <fill>
      <patternFill patternType="gray125"/>
    </fill>
    <fill>
      <patternFill patternType="solid">
        <fgColor rgb="FFD9D9D9"/>
        <bgColor rgb="FF000000"/>
      </patternFill>
    </fill>
    <fill>
      <patternFill patternType="solid">
        <fgColor rgb="FF7B7B7B"/>
        <bgColor rgb="FF7B7B7B"/>
      </patternFill>
    </fill>
    <fill>
      <patternFill patternType="solid">
        <fgColor rgb="FFF2F2F2"/>
        <bgColor rgb="FF000000"/>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style="thin">
        <color rgb="FFFFFFFF"/>
      </right>
      <top/>
      <bottom style="medium">
        <color rgb="FFFFFFFF"/>
      </bottom>
      <diagonal/>
    </border>
    <border>
      <left style="thin">
        <color rgb="FFFFFFFF"/>
      </left>
      <right style="thin">
        <color rgb="FFFFFFFF"/>
      </right>
      <top/>
      <bottom style="medium">
        <color rgb="FFFFFFFF"/>
      </bottom>
      <diagonal/>
    </border>
    <border>
      <left style="thin">
        <color rgb="FFFFFFFF"/>
      </left>
      <right/>
      <top/>
      <bottom style="medium">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xf numFmtId="0" fontId="4" fillId="4" borderId="4" xfId="0" applyFont="1" applyFill="1" applyBorder="1" applyAlignment="1">
      <alignment horizontal="left" wrapText="1"/>
    </xf>
    <xf numFmtId="0" fontId="4" fillId="4" borderId="5" xfId="0" applyNumberFormat="1" applyFont="1" applyFill="1" applyBorder="1"/>
    <xf numFmtId="164" fontId="4" fillId="4" borderId="6" xfId="0" applyNumberFormat="1" applyFont="1" applyFill="1" applyBorder="1"/>
    <xf numFmtId="0" fontId="4" fillId="4" borderId="4" xfId="0" applyFont="1" applyFill="1" applyBorder="1" applyAlignment="1">
      <alignment horizontal="left"/>
    </xf>
    <xf numFmtId="0" fontId="5" fillId="0" borderId="0" xfId="0" applyFont="1"/>
    <xf numFmtId="164" fontId="5" fillId="0" borderId="7" xfId="0" applyNumberFormat="1" applyFont="1" applyBorder="1"/>
    <xf numFmtId="0" fontId="6" fillId="2" borderId="1" xfId="0" applyFont="1" applyFill="1" applyBorder="1" applyAlignment="1">
      <alignment wrapText="1"/>
    </xf>
    <xf numFmtId="0" fontId="6" fillId="3" borderId="2" xfId="0" applyFont="1" applyFill="1" applyBorder="1"/>
    <xf numFmtId="13" fontId="6" fillId="3" borderId="3" xfId="1" quotePrefix="1" applyNumberFormat="1" applyFont="1" applyFill="1" applyBorder="1"/>
    <xf numFmtId="0" fontId="7" fillId="2" borderId="4" xfId="0" applyFont="1" applyFill="1" applyBorder="1" applyAlignment="1">
      <alignment wrapText="1"/>
    </xf>
    <xf numFmtId="0" fontId="6" fillId="3" borderId="5" xfId="0" applyFont="1" applyFill="1" applyBorder="1"/>
    <xf numFmtId="13" fontId="6" fillId="3" borderId="6" xfId="1" quotePrefix="1" applyNumberFormat="1" applyFont="1" applyFill="1" applyBorder="1"/>
    <xf numFmtId="0" fontId="6" fillId="4" borderId="4" xfId="0" applyFont="1" applyFill="1" applyBorder="1" applyAlignment="1">
      <alignment horizontal="left" wrapText="1"/>
    </xf>
    <xf numFmtId="0" fontId="6" fillId="4" borderId="5" xfId="0" applyNumberFormat="1" applyFont="1" applyFill="1" applyBorder="1"/>
    <xf numFmtId="164" fontId="6" fillId="4" borderId="6" xfId="1" applyNumberFormat="1" applyFont="1" applyFill="1" applyBorder="1"/>
    <xf numFmtId="0" fontId="2" fillId="0" borderId="0" xfId="0" applyFont="1"/>
    <xf numFmtId="0" fontId="3" fillId="5" borderId="0" xfId="0" applyFont="1" applyFill="1"/>
    <xf numFmtId="0" fontId="3" fillId="0" borderId="0" xfId="0" applyFont="1" applyFill="1"/>
    <xf numFmtId="0" fontId="5" fillId="0" borderId="0" xfId="0" applyFont="1" applyAlignment="1">
      <alignment wrapText="1"/>
    </xf>
    <xf numFmtId="0" fontId="9" fillId="2" borderId="1" xfId="0" applyFont="1" applyFill="1" applyBorder="1" applyAlignment="1">
      <alignment textRotation="90" wrapText="1"/>
    </xf>
    <xf numFmtId="0" fontId="9" fillId="3" borderId="2" xfId="0" applyFont="1" applyFill="1" applyBorder="1"/>
    <xf numFmtId="13" fontId="9" fillId="3" borderId="3" xfId="0" quotePrefix="1" applyNumberFormat="1" applyFont="1" applyFill="1" applyBorder="1"/>
    <xf numFmtId="0" fontId="5" fillId="5" borderId="0" xfId="0" applyFont="1" applyFill="1"/>
    <xf numFmtId="0" fontId="5" fillId="0" borderId="7" xfId="0" applyFont="1" applyBorder="1"/>
    <xf numFmtId="0" fontId="3" fillId="5" borderId="0" xfId="0" applyFont="1" applyFill="1" applyAlignment="1">
      <alignment horizontal="center"/>
    </xf>
    <xf numFmtId="0" fontId="3" fillId="0" borderId="0" xfId="0" applyFont="1" applyFill="1" applyAlignment="1">
      <alignment horizontal="center"/>
    </xf>
    <xf numFmtId="0" fontId="8" fillId="0" borderId="7" xfId="0" applyFont="1" applyBorder="1"/>
    <xf numFmtId="164" fontId="8" fillId="0" borderId="7" xfId="1" applyFont="1" applyBorder="1"/>
    <xf numFmtId="0" fontId="9" fillId="5" borderId="0" xfId="0" applyFont="1" applyFill="1" applyBorder="1" applyAlignment="1">
      <alignment horizontal="center"/>
    </xf>
    <xf numFmtId="13" fontId="9" fillId="5" borderId="0" xfId="0" quotePrefix="1" applyNumberFormat="1" applyFont="1" applyFill="1" applyBorder="1" applyAlignment="1">
      <alignment horizontal="center"/>
    </xf>
    <xf numFmtId="0" fontId="3" fillId="5" borderId="0" xfId="0" applyNumberFormat="1" applyFont="1" applyFill="1" applyAlignment="1">
      <alignment horizontal="center"/>
    </xf>
    <xf numFmtId="164" fontId="3" fillId="5" borderId="0" xfId="1" applyFont="1" applyFill="1"/>
    <xf numFmtId="0" fontId="5" fillId="5" borderId="7" xfId="1" applyNumberFormat="1" applyFont="1" applyFill="1" applyBorder="1" applyAlignment="1">
      <alignment horizontal="center"/>
    </xf>
    <xf numFmtId="164" fontId="5" fillId="5" borderId="7" xfId="1" applyFont="1" applyFill="1" applyBorder="1"/>
    <xf numFmtId="164" fontId="0" fillId="0" borderId="0" xfId="1" applyFont="1" applyAlignment="1">
      <alignment horizontal="center"/>
    </xf>
    <xf numFmtId="164" fontId="3" fillId="5" borderId="10" xfId="1" applyFont="1" applyFill="1" applyBorder="1" applyAlignment="1">
      <alignment horizontal="center"/>
    </xf>
    <xf numFmtId="164" fontId="5" fillId="5" borderId="9" xfId="1" applyFont="1" applyFill="1" applyBorder="1" applyAlignment="1">
      <alignment horizontal="center"/>
    </xf>
    <xf numFmtId="0" fontId="5" fillId="5" borderId="9" xfId="0" applyFont="1" applyFill="1" applyBorder="1" applyAlignment="1">
      <alignment horizontal="center" wrapText="1"/>
    </xf>
    <xf numFmtId="0" fontId="5" fillId="5" borderId="8" xfId="0" applyFont="1" applyFill="1" applyBorder="1" applyAlignment="1">
      <alignment wrapText="1"/>
    </xf>
    <xf numFmtId="164" fontId="3" fillId="5" borderId="11" xfId="0" applyNumberFormat="1" applyFont="1" applyFill="1" applyBorder="1"/>
    <xf numFmtId="164" fontId="5" fillId="5" borderId="8" xfId="0" applyNumberFormat="1" applyFont="1" applyFill="1" applyBorder="1"/>
    <xf numFmtId="0" fontId="0" fillId="0" borderId="0" xfId="0" applyAlignment="1">
      <alignment horizontal="center"/>
    </xf>
    <xf numFmtId="164" fontId="2" fillId="0" borderId="7" xfId="1" applyFont="1" applyBorder="1" applyAlignment="1">
      <alignment horizontal="center"/>
    </xf>
    <xf numFmtId="0" fontId="2" fillId="0" borderId="7" xfId="0" applyFont="1" applyBorder="1" applyAlignment="1">
      <alignment horizontal="center"/>
    </xf>
    <xf numFmtId="164" fontId="0" fillId="10" borderId="0" xfId="1" applyFont="1" applyFill="1" applyAlignment="1">
      <alignment horizontal="center"/>
    </xf>
    <xf numFmtId="0" fontId="0" fillId="10" borderId="0" xfId="0" applyFill="1" applyAlignment="1">
      <alignment horizontal="center"/>
    </xf>
    <xf numFmtId="164" fontId="0" fillId="0" borderId="0" xfId="1" applyFont="1" applyAlignment="1">
      <alignment horizontal="right"/>
    </xf>
    <xf numFmtId="164" fontId="0" fillId="6" borderId="0" xfId="1" applyFont="1" applyFill="1" applyAlignment="1">
      <alignment horizontal="center"/>
    </xf>
    <xf numFmtId="0" fontId="0" fillId="6" borderId="0" xfId="0" applyFill="1" applyAlignment="1">
      <alignment horizontal="center"/>
    </xf>
    <xf numFmtId="164" fontId="0" fillId="0" borderId="0" xfId="0" applyNumberFormat="1"/>
    <xf numFmtId="164" fontId="0" fillId="7" borderId="0" xfId="1" applyFont="1" applyFill="1" applyAlignment="1">
      <alignment horizontal="center"/>
    </xf>
    <xf numFmtId="0" fontId="0" fillId="7" borderId="0" xfId="0" applyFill="1" applyAlignment="1">
      <alignment horizontal="center"/>
    </xf>
    <xf numFmtId="165"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left"/>
    </xf>
    <xf numFmtId="165" fontId="0" fillId="7" borderId="0" xfId="0" applyNumberFormat="1" applyFill="1" applyAlignment="1">
      <alignment horizontal="center"/>
    </xf>
    <xf numFmtId="0" fontId="0" fillId="5" borderId="0" xfId="0" applyNumberFormat="1" applyFill="1" applyAlignment="1">
      <alignment horizontal="center"/>
    </xf>
    <xf numFmtId="0" fontId="0" fillId="7" borderId="0" xfId="0" applyNumberFormat="1" applyFill="1" applyAlignment="1">
      <alignment horizontal="center"/>
    </xf>
    <xf numFmtId="0" fontId="0" fillId="7" borderId="0" xfId="0" applyFill="1" applyAlignment="1">
      <alignment horizontal="left"/>
    </xf>
    <xf numFmtId="165" fontId="0" fillId="10" borderId="0" xfId="0" applyNumberFormat="1" applyFill="1" applyAlignment="1">
      <alignment horizontal="center"/>
    </xf>
    <xf numFmtId="0" fontId="0" fillId="8" borderId="0" xfId="0" applyNumberFormat="1" applyFill="1" applyAlignment="1">
      <alignment horizontal="center"/>
    </xf>
    <xf numFmtId="0" fontId="0" fillId="10" borderId="0" xfId="0" applyNumberFormat="1" applyFill="1" applyAlignment="1">
      <alignment horizontal="center"/>
    </xf>
    <xf numFmtId="0" fontId="0" fillId="10" borderId="0" xfId="0" applyFill="1" applyAlignment="1">
      <alignment horizontal="left"/>
    </xf>
    <xf numFmtId="165" fontId="0" fillId="6" borderId="0" xfId="0" applyNumberFormat="1" applyFill="1" applyAlignment="1">
      <alignment horizontal="center"/>
    </xf>
    <xf numFmtId="0" fontId="0" fillId="6" borderId="0" xfId="0" applyNumberFormat="1" applyFill="1" applyAlignment="1">
      <alignment horizontal="center"/>
    </xf>
    <xf numFmtId="0" fontId="0" fillId="6" borderId="0" xfId="0" applyFill="1" applyAlignment="1">
      <alignment horizontal="left"/>
    </xf>
    <xf numFmtId="0" fontId="0" fillId="0" borderId="0" xfId="0" pivotButton="1"/>
    <xf numFmtId="0" fontId="0" fillId="0" borderId="0" xfId="0" applyAlignment="1">
      <alignment wrapText="1"/>
    </xf>
    <xf numFmtId="166" fontId="0" fillId="0" borderId="0" xfId="0" applyNumberFormat="1"/>
    <xf numFmtId="0" fontId="0" fillId="10" borderId="0" xfId="0" applyFill="1" applyAlignment="1">
      <alignment wrapText="1"/>
    </xf>
    <xf numFmtId="0" fontId="0" fillId="0" borderId="0" xfId="0" applyFont="1" applyAlignment="1">
      <alignment wrapText="1"/>
    </xf>
    <xf numFmtId="0" fontId="0" fillId="0" borderId="0" xfId="0" applyFill="1"/>
    <xf numFmtId="164" fontId="11" fillId="0" borderId="0" xfId="1" applyFont="1" applyAlignment="1"/>
    <xf numFmtId="164" fontId="10" fillId="0" borderId="0" xfId="1" applyFont="1" applyAlignment="1"/>
    <xf numFmtId="164" fontId="10" fillId="0" borderId="0" xfId="1" applyFont="1" applyAlignment="1">
      <alignment horizontal="center"/>
    </xf>
    <xf numFmtId="164" fontId="12" fillId="9" borderId="0" xfId="1" applyFont="1" applyFill="1" applyAlignment="1">
      <alignment horizontal="center"/>
    </xf>
    <xf numFmtId="1" fontId="12" fillId="9" borderId="0" xfId="1" applyNumberFormat="1" applyFont="1" applyFill="1" applyAlignment="1">
      <alignment horizontal="center"/>
    </xf>
    <xf numFmtId="1" fontId="10" fillId="9" borderId="7" xfId="1" applyNumberFormat="1" applyFont="1" applyFill="1" applyBorder="1" applyAlignment="1">
      <alignment horizontal="center"/>
    </xf>
    <xf numFmtId="164" fontId="10" fillId="9" borderId="0" xfId="1" applyFont="1" applyFill="1" applyAlignment="1">
      <alignment horizontal="center"/>
    </xf>
    <xf numFmtId="164" fontId="10" fillId="9" borderId="7" xfId="1" applyFont="1" applyFill="1" applyBorder="1" applyAlignment="1">
      <alignment horizontal="center"/>
    </xf>
    <xf numFmtId="164" fontId="11" fillId="9" borderId="0" xfId="1" applyFont="1" applyFill="1" applyAlignment="1"/>
    <xf numFmtId="164" fontId="10" fillId="9" borderId="0" xfId="1" applyFont="1" applyFill="1" applyAlignment="1"/>
    <xf numFmtId="164" fontId="11" fillId="9" borderId="8" xfId="1" applyFont="1" applyFill="1" applyBorder="1" applyAlignment="1">
      <alignment horizontal="center"/>
    </xf>
    <xf numFmtId="0" fontId="13" fillId="9" borderId="0" xfId="0" applyFont="1" applyFill="1" applyAlignment="1">
      <alignment vertical="center"/>
    </xf>
    <xf numFmtId="0" fontId="10" fillId="9" borderId="0" xfId="0" applyFont="1" applyFill="1" applyAlignment="1">
      <alignment horizontal="center"/>
    </xf>
    <xf numFmtId="164" fontId="10" fillId="9" borderId="0" xfId="0" applyNumberFormat="1" applyFont="1" applyFill="1"/>
    <xf numFmtId="0" fontId="11" fillId="9" borderId="0" xfId="0" applyFont="1" applyFill="1"/>
    <xf numFmtId="0" fontId="11" fillId="9" borderId="7" xfId="0" applyFont="1" applyFill="1" applyBorder="1" applyAlignment="1">
      <alignment horizontal="center"/>
    </xf>
    <xf numFmtId="164" fontId="11" fillId="9" borderId="7" xfId="1" applyFont="1" applyFill="1" applyBorder="1" applyAlignment="1">
      <alignment horizontal="center"/>
    </xf>
    <xf numFmtId="0" fontId="13" fillId="9" borderId="0" xfId="0" applyFont="1" applyFill="1" applyAlignment="1">
      <alignment vertical="center" wrapText="1"/>
    </xf>
    <xf numFmtId="164" fontId="10" fillId="9" borderId="0" xfId="1" applyFont="1" applyFill="1"/>
    <xf numFmtId="0" fontId="11" fillId="9" borderId="8" xfId="1" applyNumberFormat="1" applyFont="1" applyFill="1" applyBorder="1" applyAlignment="1">
      <alignment horizontal="center" vertical="center" wrapText="1"/>
    </xf>
    <xf numFmtId="0" fontId="11" fillId="9" borderId="8" xfId="1" applyNumberFormat="1" applyFont="1" applyFill="1" applyBorder="1" applyAlignment="1">
      <alignment horizontal="center" vertical="center"/>
    </xf>
    <xf numFmtId="0" fontId="10" fillId="9" borderId="0" xfId="1" applyNumberFormat="1" applyFont="1" applyFill="1" applyAlignment="1">
      <alignment horizontal="center"/>
    </xf>
    <xf numFmtId="0" fontId="10" fillId="9" borderId="7" xfId="1" applyNumberFormat="1" applyFont="1" applyFill="1" applyBorder="1" applyAlignment="1">
      <alignment horizontal="center"/>
    </xf>
    <xf numFmtId="0" fontId="5" fillId="11" borderId="0" xfId="0" applyFont="1" applyFill="1"/>
    <xf numFmtId="0" fontId="3" fillId="11" borderId="0" xfId="0" applyFont="1" applyFill="1"/>
    <xf numFmtId="0" fontId="3" fillId="11" borderId="0" xfId="0" applyFont="1" applyFill="1" applyAlignment="1">
      <alignment horizontal="center"/>
    </xf>
    <xf numFmtId="164" fontId="3" fillId="11" borderId="0" xfId="1" applyFont="1" applyFill="1" applyAlignment="1">
      <alignment horizontal="center"/>
    </xf>
    <xf numFmtId="164" fontId="3" fillId="11" borderId="0" xfId="1" applyFont="1" applyFill="1"/>
    <xf numFmtId="0" fontId="5" fillId="11" borderId="7" xfId="0" applyFont="1" applyFill="1" applyBorder="1" applyAlignment="1">
      <alignment horizontal="center"/>
    </xf>
    <xf numFmtId="164" fontId="5" fillId="11" borderId="7" xfId="1" applyFont="1" applyFill="1" applyBorder="1"/>
    <xf numFmtId="0" fontId="5" fillId="11" borderId="0" xfId="0" applyFont="1" applyFill="1" applyBorder="1" applyAlignment="1">
      <alignment horizontal="center"/>
    </xf>
    <xf numFmtId="164" fontId="5" fillId="11" borderId="0" xfId="1" applyFont="1" applyFill="1" applyBorder="1"/>
    <xf numFmtId="164" fontId="3" fillId="11" borderId="0" xfId="0" applyNumberFormat="1" applyFont="1" applyFill="1"/>
    <xf numFmtId="164" fontId="5" fillId="11" borderId="7" xfId="1" applyFont="1" applyFill="1" applyBorder="1" applyAlignment="1">
      <alignment horizontal="center"/>
    </xf>
    <xf numFmtId="0" fontId="0" fillId="12" borderId="0" xfId="0" applyFill="1" applyAlignment="1">
      <alignment wrapText="1"/>
    </xf>
    <xf numFmtId="0" fontId="11" fillId="9" borderId="8" xfId="1" applyNumberFormat="1" applyFont="1" applyFill="1" applyBorder="1" applyAlignment="1">
      <alignment horizontal="center" vertical="center"/>
    </xf>
    <xf numFmtId="0" fontId="14" fillId="12" borderId="12" xfId="0" applyFont="1" applyFill="1" applyBorder="1" applyAlignment="1">
      <alignment horizontal="left"/>
    </xf>
    <xf numFmtId="0" fontId="14" fillId="12" borderId="13" xfId="0" applyFont="1" applyFill="1" applyBorder="1" applyAlignment="1">
      <alignment horizontal="left"/>
    </xf>
  </cellXfs>
  <cellStyles count="2">
    <cellStyle name="Comma" xfId="1" builtinId="3"/>
    <cellStyle name="Normal" xfId="0" builtinId="0"/>
  </cellStyles>
  <dxfs count="109">
    <dxf>
      <fill>
        <patternFill>
          <bgColor rgb="FFFFC000"/>
        </patternFill>
      </fill>
    </dxf>
    <dxf>
      <numFmt numFmtId="166" formatCode="[$-409]d\-mmm\-yy;@"/>
    </dxf>
    <dxf>
      <numFmt numFmtId="166" formatCode="[$-409]d\-mmm\-yy;@"/>
    </dxf>
    <dxf>
      <numFmt numFmtId="166" formatCode="[$-409]d\-mmm\-yy;@"/>
    </dxf>
    <dxf>
      <numFmt numFmtId="166" formatCode="[$-409]d\-mmm\-yy;@"/>
    </dxf>
    <dxf>
      <numFmt numFmtId="166" formatCode="[$-409]d\-mmm\-yy;@"/>
    </dxf>
    <dxf>
      <numFmt numFmtId="166" formatCode="[$-409]d\-mmm\-yy;@"/>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0" tint="-4.9989318521683403E-2"/>
        </patternFill>
      </fill>
      <alignment horizontal="general" vertical="bottom" textRotation="0" wrapText="1" indent="0" justifyLastLine="0" shrinkToFit="0"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C000"/>
        </patternFill>
      </fill>
    </dxf>
    <dxf>
      <fill>
        <patternFill patternType="solid">
          <bgColor rgb="FFFFFF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92D05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C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horizontal="center" readingOrder="0"/>
    </dxf>
    <dxf>
      <alignment horizontal="center" readingOrder="0"/>
    </dxf>
    <dxf>
      <numFmt numFmtId="165" formatCode="#,##0.00_ ;\-#,##0.00\ "/>
    </dxf>
    <dxf>
      <alignment horizontal="center" readingOrder="0"/>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217714</xdr:colOff>
      <xdr:row>2</xdr:row>
      <xdr:rowOff>0</xdr:rowOff>
    </xdr:from>
    <xdr:to>
      <xdr:col>1</xdr:col>
      <xdr:colOff>87086</xdr:colOff>
      <xdr:row>5</xdr:row>
      <xdr:rowOff>10885</xdr:rowOff>
    </xdr:to>
    <xdr:pic>
      <xdr:nvPicPr>
        <xdr:cNvPr id="3" name="Picture 2" descr="SITA_Logo_for_documents"/>
        <xdr:cNvPicPr/>
      </xdr:nvPicPr>
      <xdr:blipFill>
        <a:blip xmlns:r="http://schemas.openxmlformats.org/officeDocument/2006/relationships" r:embed="rId1"/>
        <a:srcRect/>
        <a:stretch>
          <a:fillRect/>
        </a:stretch>
      </xdr:blipFill>
      <xdr:spPr bwMode="auto">
        <a:xfrm>
          <a:off x="217714" y="370114"/>
          <a:ext cx="1001486" cy="566057"/>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Reconciliation%20of%20Comm%20Group%20&amp;%20PP.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Powell" refreshedDate="42891.522853240742" createdVersion="5" refreshedVersion="5" minRefreshableVersion="3" recordCount="621">
  <cacheSource type="worksheet">
    <worksheetSource ref="A1:AL1048576" sheet="RFx " r:id="rId2"/>
  </cacheSource>
  <cacheFields count="38">
    <cacheField name="No " numFmtId="0">
      <sharedItems containsString="0" containsBlank="1" containsNumber="1" containsInteger="1" minValue="1" maxValue="216"/>
    </cacheField>
    <cacheField name="Ref No." numFmtId="0">
      <sharedItems containsBlank="1"/>
    </cacheField>
    <cacheField name="APP Initiative (Strategic Objective Supported)" numFmtId="0">
      <sharedItems containsBlank="1"/>
    </cacheField>
    <cacheField name="Description of required goods / services required. &quot;Project/Contract Title&quot;" numFmtId="0">
      <sharedItems containsBlank="1" longText="1"/>
    </cacheField>
    <cacheField name="Service Grouping 1" numFmtId="0">
      <sharedItems containsBlank="1" count="36">
        <s v="Security - Physical"/>
        <s v="Network Cabling, Switching and Routing Supply/Maintenance"/>
        <s v="Server Hardware Supply/Maintenance"/>
        <s v="Hardware OEM and Reseller"/>
        <s v="Peripherals Supply/Maintenance"/>
        <s v="Firewall Appliance"/>
        <s v="Electrical Equipment"/>
        <s v="HVAC Supply/Maintenance"/>
        <s v="Fuel Supplier"/>
        <s v="General Building Contractors"/>
        <s v="Datacentre Relocation"/>
        <s v="Licensing OEM and Reseller optional SLA"/>
        <s v="Stationery"/>
        <s v="Property Lease, Purchase and Relocation"/>
        <s v="IT Services and Skills"/>
        <s v="Tactical sourcing"/>
        <s v="Facilities Management Service"/>
        <s v="Security - Equipment"/>
        <s v="Direct payment"/>
        <s v="Analytical and Visualisation System"/>
        <m/>
        <s v="Electrical Works"/>
        <s v="Built Environment Professionals"/>
        <s v="Enterprise Storage"/>
        <s v="Backup Media"/>
        <s v="Subscriptions"/>
        <s v="The Microsoft Agreement"/>
        <s v="Interventions OD and Wellness"/>
        <s v="Software Support"/>
        <s v="Consumables"/>
        <s v="Uniforms"/>
        <s v="Tools"/>
        <s v="WAN Services"/>
        <s v="VOIP Implementation"/>
        <s v="Datacentre DR Site/Software"/>
        <s v="Internal Services"/>
      </sharedItems>
    </cacheField>
    <cacheField name="Service Grouping 2" numFmtId="0">
      <sharedItems containsBlank="1"/>
    </cacheField>
    <cacheField name="Service Grouping 3" numFmtId="0">
      <sharedItems containsBlank="1"/>
    </cacheField>
    <cacheField name="Supported Client/s" numFmtId="0">
      <sharedItems containsBlank="1"/>
    </cacheField>
    <cacheField name="Brand or Product" numFmtId="0">
      <sharedItems containsBlank="1"/>
    </cacheField>
    <cacheField name="Priority Rating" numFmtId="0">
      <sharedItems containsBlank="1"/>
    </cacheField>
    <cacheField name="Type of requirement" numFmtId="0">
      <sharedItems containsBlank="1"/>
    </cacheField>
    <cacheField name="Category" numFmtId="0">
      <sharedItems containsBlank="1"/>
    </cacheField>
    <cacheField name="Sub-Category" numFmtId="0">
      <sharedItems containsBlank="1"/>
    </cacheField>
    <cacheField name="Commodity Class" numFmtId="0">
      <sharedItems containsBlank="1"/>
    </cacheField>
    <cacheField name="Capex/Opex" numFmtId="0">
      <sharedItems containsBlank="1"/>
    </cacheField>
    <cacheField name="SITA Service Category" numFmtId="0">
      <sharedItems containsBlank="1"/>
    </cacheField>
    <cacheField name="Cost Centre" numFmtId="0">
      <sharedItems containsBlank="1" containsMixedTypes="1" containsNumber="1" containsInteger="1" minValue="13060" maxValue="740100"/>
    </cacheField>
    <cacheField name="Fin Code " numFmtId="0">
      <sharedItems containsBlank="1" containsMixedTypes="1" containsNumber="1" containsInteger="1" minValue="72050" maxValue="810020"/>
    </cacheField>
    <cacheField name="Contract Term" numFmtId="0">
      <sharedItems containsBlank="1"/>
    </cacheField>
    <cacheField name="Estimated contract value (including all applicable taxes)" numFmtId="0">
      <sharedItems containsBlank="1" containsMixedTypes="1" containsNumber="1" minValue="0" maxValue="2000000000"/>
    </cacheField>
    <cacheField name="Cash Out Flow 2017/18" numFmtId="0">
      <sharedItems containsString="0" containsBlank="1" containsNumber="1" minValue="0" maxValue="1000000000"/>
    </cacheField>
    <cacheField name="Cash Out Flow 2018/19" numFmtId="0">
      <sharedItems containsBlank="1" containsMixedTypes="1" containsNumber="1" minValue="0" maxValue="1000000000"/>
    </cacheField>
    <cacheField name="Cash Out Flow 2019/20" numFmtId="0">
      <sharedItems containsBlank="1" containsMixedTypes="1" containsNumber="1" minValue="0" maxValue="217000000"/>
    </cacheField>
    <cacheField name="Cash Out Flow 2020/21" numFmtId="0">
      <sharedItems containsBlank="1" containsMixedTypes="1" containsNumber="1" minValue="0" maxValue="21410625"/>
    </cacheField>
    <cacheField name="Cash Out flow 2021/22" numFmtId="0">
      <sharedItems containsBlank="1" containsMixedTypes="1" containsNumber="1" minValue="0" maxValue="21410625"/>
    </cacheField>
    <cacheField name="Envisaged procurement method" numFmtId="0">
      <sharedItems containsBlank="1"/>
    </cacheField>
    <cacheField name="Current Status" numFmtId="0">
      <sharedItems containsBlank="1"/>
    </cacheField>
    <cacheField name="Existing Contract to be Replaced " numFmtId="0">
      <sharedItems containsBlank="1"/>
    </cacheField>
    <cacheField name="Estimated BC &amp; Tech Spec submission date" numFmtId="0">
      <sharedItems containsNonDate="0" containsDate="1" containsString="0" containsBlank="1" minDate="2016-05-31T00:00:00" maxDate="2018-11-02T00:00:00"/>
    </cacheField>
    <cacheField name="Envisaged Spec Approval Date " numFmtId="0">
      <sharedItems containsNonDate="0" containsDate="1" containsString="0" containsBlank="1" minDate="2016-06-30T00:00:00" maxDate="2018-10-02T00:00:00"/>
    </cacheField>
    <cacheField name="Envisaged publishing date" numFmtId="0">
      <sharedItems containsNonDate="0" containsDate="1" containsString="0" containsBlank="1" minDate="2016-07-07T00:00:00" maxDate="2018-10-09T00:00:00"/>
    </cacheField>
    <cacheField name="Envisaged closing date of bid" numFmtId="0">
      <sharedItems containsNonDate="0" containsDate="1" containsString="0" containsBlank="1" minDate="2016-07-28T00:00:00" maxDate="2018-10-30T00:00:00"/>
    </cacheField>
    <cacheField name="Envisaged Bid response Screening" numFmtId="0">
      <sharedItems containsNonDate="0" containsDate="1" containsString="0" containsBlank="1" minDate="2016-08-04T00:00:00" maxDate="2018-11-06T00:00:00"/>
    </cacheField>
    <cacheField name="Envisaged Bid Award" numFmtId="0">
      <sharedItems containsNonDate="0" containsDate="1" containsString="0" containsBlank="1" minDate="2016-11-02T00:00:00" maxDate="2019-02-04T00:00:00"/>
    </cacheField>
    <cacheField name="Envisaged Contract Signature Date" numFmtId="0">
      <sharedItems containsNonDate="0" containsDate="1" containsString="0" containsBlank="1" minDate="2016-11-11T00:00:00" maxDate="2019-02-13T00:00:00"/>
    </cacheField>
    <cacheField name="Envisaged Contract Commencement date" numFmtId="0">
      <sharedItems containsDate="1" containsBlank="1" containsMixedTypes="1" minDate="2016-11-11T00:00:00" maxDate="2019-02-13T00:00:00"/>
    </cacheField>
    <cacheField name="Department" numFmtId="0">
      <sharedItems containsBlank="1"/>
    </cacheField>
    <cacheField name="Project Own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1">
  <r>
    <n v="1"/>
    <s v="PROV-WC-1"/>
    <s v="Enhance the efficiency of  SITA Business Environment  "/>
    <s v="Sercurity and Environmentals for staff new offices in George effective 01st April 2017"/>
    <x v="0"/>
    <m/>
    <m/>
    <s v="SITA"/>
    <s v="Non Specific"/>
    <s v="High"/>
    <s v="SITA Service Delivery"/>
    <s v="Security products and services"/>
    <s v="Corporate Building"/>
    <s v="Non-ICT"/>
    <s v="CAPEX"/>
    <s v="Corporate Services"/>
    <n v="215340"/>
    <n v="113101"/>
    <s v="&lt;1yr"/>
    <n v="100000"/>
    <n v="100000"/>
    <n v="0"/>
    <n v="0"/>
    <n v="0"/>
    <n v="0"/>
    <s v="Competitive Bidding"/>
    <s v="To be published"/>
    <s v="New contract"/>
    <d v="2017-04-30T00:00:00"/>
    <d v="2017-05-14T00:00:00"/>
    <d v="2017-05-21T00:00:00"/>
    <d v="2017-06-11T00:00:00"/>
    <d v="2017-06-18T00:00:00"/>
    <d v="2017-06-27T00:00:00"/>
    <d v="2017-08-06T00:00:00"/>
    <d v="2017-08-06T00:00:00"/>
    <s v="WC Provincial Management"/>
    <s v="Gary Pieters"/>
  </r>
  <r>
    <n v="2"/>
    <s v="PROV-WC-2"/>
    <s v="Enhance the efficiency of  SITA Business Environment  "/>
    <s v="Office network upgrade for SAPS network at SITA offices"/>
    <x v="1"/>
    <m/>
    <m/>
    <s v="SITA"/>
    <s v="Brand Specific"/>
    <s v="Medium"/>
    <s v="SITA Service Delivery"/>
    <s v="Hardware"/>
    <s v="Network and hardware"/>
    <s v="ICT"/>
    <s v="CAPEX"/>
    <s v="Corporate Services"/>
    <n v="215340"/>
    <n v="113201"/>
    <s v="&lt;1yr"/>
    <n v="900000"/>
    <n v="900000"/>
    <n v="0"/>
    <n v="0"/>
    <n v="0"/>
    <n v="0"/>
    <s v="Request for Quotation"/>
    <s v="To be published"/>
    <s v="New contract"/>
    <d v="2017-05-31T00:00:00"/>
    <d v="2017-06-14T00:00:00"/>
    <d v="2017-06-21T00:00:00"/>
    <d v="2017-07-12T00:00:00"/>
    <d v="2017-07-19T00:00:00"/>
    <d v="2017-09-26T00:00:00"/>
    <d v="2017-11-05T00:00:00"/>
    <d v="2017-11-05T00:00:00"/>
    <s v="WC Provincial Management"/>
    <s v="Gary Pieters"/>
  </r>
  <r>
    <n v="3"/>
    <s v="PROV-WC-3"/>
    <s v="Programme 2: Enhamce efficiency of Government business processes"/>
    <s v="Rack  mounted server for staff to support SAPS on SAPS network"/>
    <x v="2"/>
    <m/>
    <m/>
    <s v="SITA"/>
    <s v="Non Specific"/>
    <s v="Medium"/>
    <s v="SITA Service Delivery"/>
    <s v="Hardware"/>
    <s v="Network and hardware"/>
    <s v="ICT"/>
    <s v="CAPEX"/>
    <s v="LAN &amp; Desktop Managed Services"/>
    <n v="215340"/>
    <n v="113201"/>
    <s v="&lt;1yr"/>
    <n v="900000"/>
    <n v="900000"/>
    <n v="0"/>
    <n v="0"/>
    <n v="0"/>
    <n v="0"/>
    <s v="Request for Quotation"/>
    <s v="To be published"/>
    <s v="New contract"/>
    <d v="2017-05-30T00:00:00"/>
    <d v="2017-06-13T00:00:00"/>
    <d v="2017-06-20T00:00:00"/>
    <d v="2017-07-11T00:00:00"/>
    <d v="2017-07-18T00:00:00"/>
    <d v="2017-09-25T00:00:00"/>
    <d v="2017-11-04T00:00:00"/>
    <d v="2017-11-04T00:00:00"/>
    <s v="WC Provincial Management"/>
    <s v="Gary Pieters"/>
  </r>
  <r>
    <n v="4"/>
    <s v="PROV-WC-4"/>
    <s v="Programme 2: Enhamce efficiency of Government business processes"/>
    <s v="Apple MAC and Apple PC_x000a_Support of SAPS in SLA_x000a_"/>
    <x v="3"/>
    <m/>
    <m/>
    <s v="SITA"/>
    <s v="Brand Specific"/>
    <s v="High"/>
    <s v="SITA Service Delivery"/>
    <s v="Hardware"/>
    <s v="Desktops and note books"/>
    <s v="ICT"/>
    <s v="CAPEX"/>
    <s v="LAN &amp; Desktop Managed Services"/>
    <n v="215340"/>
    <n v="113201"/>
    <s v="&lt;1yr"/>
    <n v="100000"/>
    <n v="100000"/>
    <n v="0"/>
    <n v="0"/>
    <n v="0"/>
    <n v="0"/>
    <s v="Request for Quotation"/>
    <s v="To be published"/>
    <s v="RFB770"/>
    <d v="2017-05-30T00:00:00"/>
    <d v="2017-06-13T00:00:00"/>
    <d v="2017-06-20T00:00:00"/>
    <d v="2017-07-11T00:00:00"/>
    <d v="2017-07-18T00:00:00"/>
    <d v="2017-07-27T00:00:00"/>
    <d v="2017-09-05T00:00:00"/>
    <d v="2017-09-05T00:00:00"/>
    <s v="WC Provincial Management"/>
    <s v="Gary Pieters"/>
  </r>
  <r>
    <n v="5"/>
    <s v="PROV-WC-5"/>
    <s v="Programme 2: Enhamce efficiency of Government business processes"/>
    <s v="Support Tools (USB sticks, USB drives, toners, data projectors) for ISD and SMS"/>
    <x v="4"/>
    <m/>
    <m/>
    <s v="SITA"/>
    <s v="Non Specific"/>
    <s v="Medium"/>
    <s v="SITA Service Delivery"/>
    <s v="Hardware"/>
    <s v="Maintenance and support"/>
    <s v="ICT"/>
    <s v="CAPEX"/>
    <s v="LAN &amp; Desktop Managed Services"/>
    <n v="215340"/>
    <n v="113201"/>
    <s v="&lt;1yr"/>
    <n v="65000"/>
    <n v="65000"/>
    <n v="0"/>
    <n v="0"/>
    <n v="0"/>
    <n v="0"/>
    <s v="Request for Quotation"/>
    <s v="To be published"/>
    <s v="New contract"/>
    <d v="2017-05-15T00:00:00"/>
    <d v="2017-05-29T00:00:00"/>
    <d v="2017-06-05T00:00:00"/>
    <d v="2017-06-26T00:00:00"/>
    <d v="2017-07-03T00:00:00"/>
    <d v="2017-07-12T00:00:00"/>
    <d v="2017-08-21T00:00:00"/>
    <d v="2017-08-21T00:00:00"/>
    <s v="WC Provincial Management"/>
    <s v="Gary Pieters"/>
  </r>
  <r>
    <n v="6"/>
    <s v="PROV-WC-6"/>
    <s v="Programme 2: Enhamce efficiency of Government business processes"/>
    <s v="Data Projectors for SITA Boardroom (specific specification)"/>
    <x v="4"/>
    <m/>
    <m/>
    <s v="SITA"/>
    <s v="Non Specific"/>
    <s v="Medium"/>
    <s v="SITA Service Delivery"/>
    <s v="Hardware"/>
    <s v="Network and hardware"/>
    <s v="ICT"/>
    <s v="CAPEX"/>
    <s v="Corporate Services"/>
    <n v="215340"/>
    <n v="113201"/>
    <s v="&lt;1yr"/>
    <n v="30000"/>
    <n v="30000"/>
    <n v="0"/>
    <n v="0"/>
    <n v="0"/>
    <n v="0"/>
    <s v="Request for Quotation"/>
    <s v="To be published"/>
    <s v="New contract"/>
    <d v="2017-05-15T00:00:00"/>
    <d v="2017-05-29T00:00:00"/>
    <d v="2017-06-05T00:00:00"/>
    <d v="2017-06-26T00:00:00"/>
    <d v="2017-07-03T00:00:00"/>
    <d v="2017-07-12T00:00:00"/>
    <d v="2017-08-21T00:00:00"/>
    <d v="2017-08-21T00:00:00"/>
    <s v="WC Provincial Management"/>
    <s v="Gary Pieters"/>
  </r>
  <r>
    <n v="7"/>
    <s v="PROV-WC-7"/>
    <s v="Programme 2: Enhamce efficiency of Government business processes"/>
    <s v="120 Plein Street - LAN Infrastructure upgrade, replacement and enhancement"/>
    <x v="1"/>
    <m/>
    <m/>
    <s v="SITA"/>
    <s v="Brand Specific"/>
    <s v="High"/>
    <s v="SITA Service Delivery"/>
    <s v="Hardware"/>
    <s v="Network and hardware"/>
    <s v="ICT"/>
    <s v="CAPEX"/>
    <s v="LAN &amp; Desktop Managed Services"/>
    <n v="215340"/>
    <n v="113201"/>
    <s v="2yrs"/>
    <n v="8000000"/>
    <n v="4000000"/>
    <n v="4000000"/>
    <n v="0"/>
    <n v="0"/>
    <n v="0"/>
    <s v="Request for Quotation"/>
    <s v="To be published"/>
    <s v="RFB2006"/>
    <d v="2017-05-15T00:00:00"/>
    <d v="2017-05-29T00:00:00"/>
    <d v="2017-06-05T00:00:00"/>
    <d v="2017-06-26T00:00:00"/>
    <d v="2017-07-03T00:00:00"/>
    <d v="2017-09-10T00:00:00"/>
    <d v="2017-10-20T00:00:00"/>
    <d v="2017-10-20T00:00:00"/>
    <s v="WC Provincial Management"/>
    <s v="Jerome Jacobs"/>
  </r>
  <r>
    <n v="8"/>
    <s v="PROV-WC-8"/>
    <s v="Programme 2: Enhamce efficiency of Government business processes"/>
    <s v="120 Plein Street - LAN Infrastructure maintenance"/>
    <x v="1"/>
    <m/>
    <m/>
    <s v="SITA"/>
    <s v="Non Specific"/>
    <s v="High"/>
    <s v="SITA Service Delivery"/>
    <s v="Hardware"/>
    <s v="Network and hardware"/>
    <s v="ICT"/>
    <s v="OPEX"/>
    <s v="LAN &amp; Desktop Managed Services"/>
    <n v="215340"/>
    <n v="620050"/>
    <s v="Once-off"/>
    <n v="3900000"/>
    <n v="1200000"/>
    <n v="1300000"/>
    <n v="1400000"/>
    <n v="0"/>
    <n v="0"/>
    <s v="Request for Quotation"/>
    <s v="To be published"/>
    <s v="New contract"/>
    <d v="2017-05-31T00:00:00"/>
    <d v="2017-06-14T00:00:00"/>
    <d v="2017-06-21T00:00:00"/>
    <d v="2017-07-12T00:00:00"/>
    <d v="2017-07-19T00:00:00"/>
    <d v="2017-09-26T00:00:00"/>
    <d v="2017-11-05T00:00:00"/>
    <d v="2017-11-05T00:00:00"/>
    <s v="WC Provincial Management"/>
    <s v="Jerome Jacobs"/>
  </r>
  <r>
    <n v="9"/>
    <s v="PROV-WC-9"/>
    <s v="Programme 2: Enhamce efficiency of Government business processes"/>
    <s v="120 Plein Street - new cabling Infrastructure"/>
    <x v="1"/>
    <m/>
    <m/>
    <s v="SITA"/>
    <s v="Non Specific"/>
    <s v="High"/>
    <s v="SITA Service Delivery"/>
    <s v="Hardware"/>
    <s v="Network and hardware"/>
    <s v="ICT"/>
    <s v="OPEX"/>
    <s v="LAN &amp; Desktop Managed Services"/>
    <n v="215340"/>
    <n v="620050"/>
    <s v="Once-off"/>
    <n v="300000"/>
    <n v="300000"/>
    <n v="0"/>
    <n v="0"/>
    <n v="0"/>
    <n v="0"/>
    <s v="Request for Quotation"/>
    <s v="Under Adjudication"/>
    <m/>
    <d v="2017-04-01T00:00:00"/>
    <d v="2017-05-01T00:00:00"/>
    <d v="2017-05-08T00:00:00"/>
    <d v="2017-05-29T00:00:00"/>
    <d v="2017-06-05T00:00:00"/>
    <d v="2017-09-03T00:00:00"/>
    <d v="2017-09-12T00:00:00"/>
    <d v="2017-09-12T00:00:00"/>
    <s v="WC Provincial Management"/>
    <s v="Jerome Jacobs"/>
  </r>
  <r>
    <n v="10"/>
    <s v="PROV-WC-10"/>
    <s v="Programme 2: Improve Security of Government Data Assets"/>
    <s v="Shared services infrastructure (hardware and firewall)"/>
    <x v="5"/>
    <m/>
    <m/>
    <s v="SITA"/>
    <s v="Non Specific"/>
    <s v="Medium"/>
    <s v="SITA Service Delivery"/>
    <s v="Communications"/>
    <s v="Security products and services"/>
    <s v="ICT"/>
    <s v="CAPEX"/>
    <s v="WAN"/>
    <n v="215340"/>
    <n v="113101"/>
    <s v="Once-off"/>
    <n v="800000"/>
    <n v="300000"/>
    <m/>
    <n v="500000"/>
    <m/>
    <n v="0"/>
    <s v="Competitive Bidding"/>
    <s v="To be published"/>
    <s v="New contract"/>
    <d v="2017-06-30T00:00:00"/>
    <d v="2017-07-14T00:00:00"/>
    <d v="2017-07-21T00:00:00"/>
    <d v="2017-08-11T00:00:00"/>
    <d v="2017-08-18T00:00:00"/>
    <d v="2017-10-26T00:00:00"/>
    <d v="2017-12-05T00:00:00"/>
    <d v="2017-12-05T00:00:00"/>
    <s v="WC Provincial Management"/>
    <s v="D Maseko"/>
  </r>
  <r>
    <n v="11"/>
    <s v="PROV-WC-11"/>
    <s v="Programme 2: Enhamce efficiency of Government business processes"/>
    <s v="Failover hardware for Unified Comms Infrastructure at Parliament (120 Plein Street) "/>
    <x v="2"/>
    <m/>
    <m/>
    <s v="SITA &amp; Clients"/>
    <s v="Non Specific"/>
    <s v="Medium"/>
    <s v="SITA Service Delivery"/>
    <s v="Communications"/>
    <s v="Network and hardware"/>
    <s v="ICT"/>
    <s v="CAPEX"/>
    <s v="WAN"/>
    <n v="215340"/>
    <n v="113101"/>
    <s v="Once-off"/>
    <n v="6000000"/>
    <n v="3000000"/>
    <m/>
    <n v="3000000"/>
    <m/>
    <n v="0"/>
    <s v="Request for Quotation"/>
    <s v="To be published"/>
    <s v="New contract"/>
    <d v="2017-06-30T00:00:00"/>
    <d v="2017-07-14T00:00:00"/>
    <d v="2017-07-21T00:00:00"/>
    <d v="2017-08-11T00:00:00"/>
    <d v="2017-08-18T00:00:00"/>
    <d v="2017-10-26T00:00:00"/>
    <d v="2017-12-05T00:00:00"/>
    <d v="2017-12-05T00:00:00"/>
    <s v="WC Provincial Management"/>
    <s v="M. Sadien"/>
  </r>
  <r>
    <n v="12"/>
    <s v="PROV-WC-12"/>
    <s v="Programme 2: Improve Security of Government Data Assets"/>
    <s v="Extended Warranty for Unified Comms Infrastructure at Parliament"/>
    <x v="2"/>
    <m/>
    <m/>
    <s v="ALL"/>
    <s v="Non Specific"/>
    <s v="Medium"/>
    <s v="SITA Service Delivery"/>
    <s v="Communications"/>
    <s v="Network and hardware"/>
    <s v="ICT"/>
    <s v="OPEX"/>
    <s v="WAN"/>
    <n v="215340"/>
    <n v="620050"/>
    <s v="Once-off"/>
    <n v="4000000"/>
    <m/>
    <m/>
    <n v="4000000"/>
    <m/>
    <n v="0"/>
    <s v="Request for Quotation"/>
    <s v="To be published"/>
    <s v="New contract"/>
    <d v="2017-04-01T00:00:00"/>
    <d v="2017-04-15T00:00:00"/>
    <d v="2017-04-22T00:00:00"/>
    <d v="2017-05-13T00:00:00"/>
    <d v="2017-05-20T00:00:00"/>
    <d v="2017-07-28T00:00:00"/>
    <d v="2017-09-06T00:00:00"/>
    <d v="2017-09-06T00:00:00"/>
    <s v="WC Provincial Management"/>
    <s v="M. Sadien"/>
  </r>
  <r>
    <n v="13"/>
    <s v="PROV-WC-13"/>
    <s v="Programme 2: Enhamce efficiency of Government business processes"/>
    <s v="Replacement UPS Batteries SITA WC Observatory"/>
    <x v="6"/>
    <m/>
    <m/>
    <s v="SITA &amp; Clients"/>
    <s v="Non Specific"/>
    <s v="High"/>
    <s v="SITA Service Delivery"/>
    <s v="Facilities Manager"/>
    <s v="Network and hardware"/>
    <s v="Non-ICT"/>
    <s v="CAPEX"/>
    <s v="Data Centre"/>
    <n v="215340"/>
    <n v="113202"/>
    <s v="&lt;1yr"/>
    <n v="6000000"/>
    <n v="1500000"/>
    <n v="1500000"/>
    <n v="1500000"/>
    <n v="1500000"/>
    <n v="0"/>
    <s v="Competitive Bidding"/>
    <s v="To be published"/>
    <s v="New contract"/>
    <d v="2017-06-01T00:00:00"/>
    <d v="2017-06-15T00:00:00"/>
    <d v="2017-06-22T00:00:00"/>
    <d v="2017-07-13T00:00:00"/>
    <d v="2017-07-20T00:00:00"/>
    <d v="2017-09-27T00:00:00"/>
    <d v="2017-11-06T00:00:00"/>
    <d v="2017-11-06T00:00:00"/>
    <s v="WC Provincial Management"/>
    <s v="S Croeser"/>
  </r>
  <r>
    <n v="14"/>
    <s v="PROV-WC-14"/>
    <s v="Programme 2: Enhamce efficiency of Government business processes"/>
    <s v="Maintenance of Air con 120 Plein (standard contract)"/>
    <x v="7"/>
    <m/>
    <m/>
    <s v="SITA &amp; Clients"/>
    <s v="Non Specific"/>
    <s v="High"/>
    <s v="SITA Service Delivery"/>
    <s v="Facilities Manager"/>
    <s v="Network and hardware"/>
    <s v="Non-ICT"/>
    <s v="OPEX"/>
    <s v="Data Centre"/>
    <n v="215340"/>
    <n v="620050"/>
    <s v="&lt;1yr"/>
    <n v="1400000"/>
    <n v="350000"/>
    <n v="350000"/>
    <n v="350000"/>
    <n v="350000"/>
    <n v="0"/>
    <s v="Competitive Bidding"/>
    <s v="To be published"/>
    <s v="New contract"/>
    <d v="2017-04-01T00:00:00"/>
    <d v="2017-04-15T00:00:00"/>
    <d v="2017-04-22T00:00:00"/>
    <d v="2017-05-13T00:00:00"/>
    <d v="2017-05-20T00:00:00"/>
    <d v="2017-07-28T00:00:00"/>
    <d v="2017-09-06T00:00:00"/>
    <d v="2017-09-06T00:00:00"/>
    <s v="WC Provincial Management"/>
    <s v="S Croeser"/>
  </r>
  <r>
    <n v="15"/>
    <s v="PROV-WC-15"/>
    <s v="Programme 2: Enhamce efficiency of Government business processes"/>
    <s v="Maintenance of Ups/generators SITA WC Observatory (standard contract)"/>
    <x v="6"/>
    <m/>
    <m/>
    <s v="SITA &amp; Clients"/>
    <s v="Non Specific"/>
    <s v="Low"/>
    <s v="SITA Service Delivery"/>
    <s v="Facilities Manager"/>
    <s v="Network and hardware"/>
    <s v="Non-ICT"/>
    <s v="OPEX"/>
    <s v="Data Centre"/>
    <n v="215340"/>
    <n v="620050"/>
    <s v="&lt;1yr"/>
    <n v="2800000"/>
    <n v="700000"/>
    <n v="700000"/>
    <n v="700000"/>
    <n v="700000"/>
    <n v="0"/>
    <s v="Competitive Bidding"/>
    <s v="To be published"/>
    <s v="New contract"/>
    <d v="2017-06-01T00:00:00"/>
    <d v="2017-06-15T00:00:00"/>
    <d v="2017-06-22T00:00:00"/>
    <d v="2017-07-13T00:00:00"/>
    <d v="2017-07-20T00:00:00"/>
    <d v="2017-09-27T00:00:00"/>
    <d v="2017-11-06T00:00:00"/>
    <d v="2017-11-06T00:00:00"/>
    <s v="WC Provincial Management"/>
    <s v="S Croeser"/>
  </r>
  <r>
    <n v="16"/>
    <s v="PROV-WC-16"/>
    <s v="Programme 2: Enhamce efficiency of Government business processes"/>
    <s v="Maintenance of Aircons SITA WC Observatory (standard contract)"/>
    <x v="7"/>
    <m/>
    <m/>
    <s v="SITA &amp; Clients"/>
    <s v="Non Specific"/>
    <s v="Low"/>
    <s v="SITA Service Delivery"/>
    <s v="Facilities Manager"/>
    <s v="Network and hardware"/>
    <s v="Non-ICT"/>
    <s v="OPEX"/>
    <s v="Data Centre"/>
    <n v="215340"/>
    <n v="620050"/>
    <s v="&lt;1yr"/>
    <n v="2000000"/>
    <n v="500000"/>
    <n v="500000"/>
    <n v="500000"/>
    <n v="500000"/>
    <n v="0"/>
    <s v="Competitive Bidding"/>
    <s v="To be published"/>
    <s v="New contract"/>
    <d v="2017-06-01T00:00:00"/>
    <d v="2017-06-15T00:00:00"/>
    <d v="2017-06-22T00:00:00"/>
    <d v="2017-07-13T00:00:00"/>
    <d v="2017-07-20T00:00:00"/>
    <d v="2017-09-27T00:00:00"/>
    <d v="2017-11-06T00:00:00"/>
    <d v="2017-11-06T00:00:00"/>
    <s v="WC Provincial Management"/>
    <s v="S Croeser"/>
  </r>
  <r>
    <n v="17"/>
    <s v="PROV-WC-17"/>
    <s v="Programme 2: Enhamce efficiency of Government business processes"/>
    <s v="Diesel supplier to generators SITA WC Observatory (standard contract)"/>
    <x v="8"/>
    <m/>
    <m/>
    <s v="SITA"/>
    <s v="Non Specific"/>
    <s v="High"/>
    <s v="SITA Service Delivery"/>
    <s v="Facilities Manager"/>
    <s v="Network and hardware"/>
    <s v="Non-ICT"/>
    <s v="OPEX"/>
    <s v="Data Centre"/>
    <n v="215340"/>
    <n v="720270"/>
    <s v="&lt;1yr"/>
    <n v="775000"/>
    <n v="100000"/>
    <n v="225000"/>
    <n v="225000"/>
    <n v="225000"/>
    <n v="0"/>
    <s v="Competitive Bidding"/>
    <s v="To be published"/>
    <s v="New contract"/>
    <d v="2017-04-01T00:00:00"/>
    <d v="2017-05-01T00:00:00"/>
    <d v="2017-05-08T00:00:00"/>
    <d v="2017-05-29T00:00:00"/>
    <d v="2017-06-05T00:00:00"/>
    <d v="2017-09-03T00:00:00"/>
    <d v="2017-09-12T00:00:00"/>
    <d v="2017-09-12T00:00:00"/>
    <s v="WC Provincial Management"/>
    <s v="S Croeser"/>
  </r>
  <r>
    <n v="18"/>
    <s v="PROV-WC-18"/>
    <s v="Programme 2: Enhamce efficiency of Government business processes"/>
    <s v="Maintenace George Sitching Centre (standard contract)"/>
    <x v="1"/>
    <m/>
    <m/>
    <s v="ALL"/>
    <s v="Non Specific"/>
    <s v="Low"/>
    <s v="SITA Service Delivery"/>
    <s v="Facilities Manager"/>
    <s v="Network and hardware"/>
    <s v="Non-ICT"/>
    <s v="OPEX"/>
    <s v="Data Centre"/>
    <n v="215340"/>
    <n v="620050"/>
    <s v="&lt;1yr"/>
    <n v="2000000"/>
    <n v="500000"/>
    <n v="500000"/>
    <n v="500000"/>
    <n v="500000"/>
    <n v="0"/>
    <s v="Competitive Bidding"/>
    <s v="To be published"/>
    <s v="New contract"/>
    <d v="2017-04-01T00:00:00"/>
    <d v="2017-05-01T00:00:00"/>
    <d v="2017-05-08T00:00:00"/>
    <d v="2017-05-29T00:00:00"/>
    <d v="2017-06-05T00:00:00"/>
    <d v="2017-09-03T00:00:00"/>
    <d v="2017-09-12T00:00:00"/>
    <d v="2017-09-12T00:00:00"/>
    <s v="WC Provincial Management"/>
    <s v="S Croeser"/>
  </r>
  <r>
    <n v="19"/>
    <s v="PROV-WC-19"/>
    <s v="Programme 2: Enhamce efficiency of Government business processes"/>
    <s v="Louvres SITA WC Observatory"/>
    <x v="9"/>
    <m/>
    <m/>
    <s v="SITA &amp; Clients"/>
    <s v="Specific"/>
    <s v="Low"/>
    <s v="SITA Service Delivery"/>
    <s v="Facilities Manager"/>
    <s v="Network and hardware"/>
    <s v="Non-ICT"/>
    <s v="CAPEX"/>
    <s v="Data Centre"/>
    <n v="215340"/>
    <n v="113201"/>
    <s v="&lt;1yr"/>
    <n v="100000"/>
    <n v="100000"/>
    <m/>
    <m/>
    <m/>
    <n v="0"/>
    <s v="Competitive Bidding"/>
    <s v="To be published"/>
    <s v="New contract"/>
    <d v="2017-04-01T00:00:00"/>
    <d v="2017-05-01T00:00:00"/>
    <d v="2017-05-08T00:00:00"/>
    <d v="2017-05-29T00:00:00"/>
    <d v="2017-06-05T00:00:00"/>
    <d v="2017-09-03T00:00:00"/>
    <d v="2017-09-12T00:00:00"/>
    <d v="2017-09-12T00:00:00"/>
    <s v="WC Provincial Management"/>
    <s v="S Croeser"/>
  </r>
  <r>
    <n v="20"/>
    <s v="PROV-WC-20"/>
    <s v="Programme 2: Enhamce efficiency of Government business processes"/>
    <s v="Additional Air cons 120 Plein Street "/>
    <x v="7"/>
    <m/>
    <m/>
    <s v="SITA &amp; Clients"/>
    <s v="Oracle"/>
    <s v="High"/>
    <s v="SITA Service Delivery"/>
    <s v="Facilities Manager"/>
    <s v="Network and hardware"/>
    <s v="Non-ICT"/>
    <s v="CAPEX"/>
    <s v="Data Centre"/>
    <n v="215340"/>
    <n v="113201"/>
    <s v="&lt;1yr"/>
    <n v="600000"/>
    <n v="150000"/>
    <n v="150000"/>
    <n v="150000"/>
    <n v="150000"/>
    <n v="0"/>
    <s v="Competitive Bidding"/>
    <s v="To be published"/>
    <s v="Oracle Framework"/>
    <d v="2017-06-01T00:00:00"/>
    <d v="2017-06-15T00:00:00"/>
    <d v="2017-06-22T00:00:00"/>
    <d v="2017-07-13T00:00:00"/>
    <d v="2017-07-20T00:00:00"/>
    <d v="2017-09-27T00:00:00"/>
    <d v="2017-11-06T00:00:00"/>
    <d v="2017-11-06T00:00:00"/>
    <s v="WC Provincial Management"/>
    <s v="S Croeser"/>
  </r>
  <r>
    <n v="21"/>
    <s v="PROV-WC-21"/>
    <s v="Programme 2: Enhamce efficiency of Government business processes"/>
    <s v="SITA WC data centre infrastructure relocation"/>
    <x v="10"/>
    <m/>
    <m/>
    <s v="SITA &amp; Clients"/>
    <s v="Oracle"/>
    <s v="Medium"/>
    <s v="SITA Service Delivery"/>
    <s v="Facilities Manager"/>
    <s v="Network and hardware"/>
    <s v="Non-ICT"/>
    <s v="OPEX"/>
    <s v="Data Centre"/>
    <n v="215340"/>
    <m/>
    <s v="Once-off"/>
    <n v="5000000"/>
    <n v="5000000"/>
    <m/>
    <m/>
    <m/>
    <n v="0"/>
    <s v="Request for Quotation"/>
    <s v="To be published"/>
    <s v="Oracle Framework"/>
    <d v="2017-06-01T00:00:00"/>
    <d v="2017-06-15T00:00:00"/>
    <d v="2017-06-22T00:00:00"/>
    <d v="2017-07-13T00:00:00"/>
    <d v="2017-07-20T00:00:00"/>
    <d v="2017-09-27T00:00:00"/>
    <d v="2017-11-06T00:00:00"/>
    <d v="2017-11-06T00:00:00"/>
    <s v="WC Provincial Management"/>
    <s v="D Maseko"/>
  </r>
  <r>
    <n v="22"/>
    <s v="PROV-WC-22"/>
    <s v="Programme 2: Enhamce efficiency of Government business processes"/>
    <s v=" Hosting  Infrastructure"/>
    <x v="2"/>
    <m/>
    <m/>
    <m/>
    <s v="Oracle"/>
    <s v="High"/>
    <s v="Client Specific Contract"/>
    <s v="Hardware"/>
    <s v="Hosting"/>
    <s v="ICT"/>
    <s v="CAPEX"/>
    <s v="Hosting"/>
    <n v="215340"/>
    <n v="113201"/>
    <s v="4yrs"/>
    <n v="60500000"/>
    <n v="42000000"/>
    <n v="6000000"/>
    <n v="4000000"/>
    <n v="8500000"/>
    <n v="0"/>
    <s v="Sole-Source Procurement"/>
    <s v="To be published"/>
    <s v="New contract"/>
    <d v="2017-04-01T00:00:00"/>
    <d v="2017-05-01T00:00:00"/>
    <d v="2017-05-08T00:00:00"/>
    <d v="2017-05-29T00:00:00"/>
    <d v="2017-06-05T00:00:00"/>
    <d v="2017-09-12T00:00:00"/>
    <d v="2017-10-22T00:00:00"/>
    <d v="2017-10-22T00:00:00"/>
    <s v="WC Provincial Management"/>
    <s v="H Wiid"/>
  </r>
  <r>
    <n v="23"/>
    <s v="PROV-WC-23"/>
    <s v="Programme 2: Enhamce efficiency of Government business processes"/>
    <s v=" Hosting  Infrastructure Relocation Project"/>
    <x v="10"/>
    <m/>
    <m/>
    <s v="SITA &amp; Clients"/>
    <s v="Non Specific"/>
    <s v="Medium"/>
    <s v="SITA Service Delivery"/>
    <s v="Hardware"/>
    <s v="Hosting"/>
    <s v="ICT"/>
    <s v="OPEX"/>
    <s v="Hosting"/>
    <n v="215340"/>
    <m/>
    <s v="Once-off"/>
    <n v="300000"/>
    <n v="300000"/>
    <m/>
    <m/>
    <m/>
    <n v="0"/>
    <s v="Sole-Source Procurement"/>
    <s v="To be published"/>
    <s v="New contract"/>
    <d v="2017-06-01T00:00:00"/>
    <d v="2017-06-15T00:00:00"/>
    <d v="2017-06-22T00:00:00"/>
    <d v="2017-07-13T00:00:00"/>
    <d v="2017-07-20T00:00:00"/>
    <d v="2017-07-29T00:00:00"/>
    <d v="2017-09-07T00:00:00"/>
    <d v="2017-09-07T00:00:00"/>
    <s v="WC Provincial Management"/>
    <s v="H Wiid"/>
  </r>
  <r>
    <n v="24"/>
    <s v="PROV-WC-24"/>
    <s v="Programme 2: Enhamce efficiency of Government business processes"/>
    <s v="Oracle Licences"/>
    <x v="11"/>
    <m/>
    <m/>
    <s v="SITA &amp; Clients"/>
    <s v="Non Specific"/>
    <s v="Low"/>
    <s v="SITA Service Delivery"/>
    <s v="Software"/>
    <s v="Software license"/>
    <s v="ICT"/>
    <s v="OPEX"/>
    <s v="Application Maintenance"/>
    <n v="215340"/>
    <n v="620010"/>
    <s v="4yrs"/>
    <n v="22000000"/>
    <n v="4000000"/>
    <n v="6000000"/>
    <n v="6000000"/>
    <n v="6000000"/>
    <n v="0"/>
    <s v="Sole-Source Procurement"/>
    <s v="To be published"/>
    <s v="New contract"/>
    <d v="2017-06-01T00:00:00"/>
    <d v="2017-07-01T00:00:00"/>
    <d v="2017-07-08T00:00:00"/>
    <d v="2017-07-29T00:00:00"/>
    <d v="2017-08-05T00:00:00"/>
    <d v="2017-10-23T00:00:00"/>
    <d v="2017-12-02T00:00:00"/>
    <d v="2017-12-02T00:00:00"/>
    <s v="WC Provincial Management"/>
    <s v="D Maseko"/>
  </r>
  <r>
    <n v="25"/>
    <s v="PROV-WC-25"/>
    <s v="Programme 2: Enhamce efficiency of Government business processes"/>
    <s v="SLIMS Hardware Maintenance"/>
    <x v="2"/>
    <m/>
    <m/>
    <s v="SITA"/>
    <s v="SLIMS"/>
    <s v="High"/>
    <s v="SITA Service Delivery"/>
    <s v="Hardware"/>
    <s v="Maintenance and support"/>
    <s v="ICT"/>
    <s v="OPEX"/>
    <s v="Hosting"/>
    <n v="215340"/>
    <n v="620050"/>
    <s v="4yrs"/>
    <n v="600000"/>
    <n v="600000"/>
    <n v="0"/>
    <n v="0"/>
    <n v="0"/>
    <n v="0"/>
    <s v="Request for Quotation"/>
    <s v="To be published"/>
    <s v="New contract"/>
    <d v="2017-05-31T00:00:00"/>
    <d v="2017-06-14T00:00:00"/>
    <d v="2017-06-21T00:00:00"/>
    <d v="2017-07-12T00:00:00"/>
    <d v="2017-07-19T00:00:00"/>
    <d v="2017-09-26T00:00:00"/>
    <d v="2017-11-05T00:00:00"/>
    <d v="2017-11-05T00:00:00"/>
    <s v="WC Provincial Management"/>
    <s v="C Ruiters"/>
  </r>
  <r>
    <n v="26"/>
    <s v="PROV-WC-26"/>
    <s v="Programme 2: Enhamce efficiency of Government business processes"/>
    <s v="Bulk Printing Paper and Stationery"/>
    <x v="12"/>
    <m/>
    <m/>
    <s v="SITA &amp; Clients"/>
    <s v="Non Specific"/>
    <s v="Medium"/>
    <s v="SITA Service Delivery"/>
    <s v="Print_and_Stationery"/>
    <s v="Stationery"/>
    <s v="Non-ICT"/>
    <s v="OPEX"/>
    <s v="Hosting"/>
    <n v="215340"/>
    <n v="620100"/>
    <s v="4yrs"/>
    <n v="6300000"/>
    <n v="1200000"/>
    <n v="1500000"/>
    <n v="1700000"/>
    <n v="1900000"/>
    <n v="0"/>
    <s v="Competitive Bidding"/>
    <s v="To be published"/>
    <s v="New contract"/>
    <d v="2017-05-01T00:00:00"/>
    <d v="2017-05-15T00:00:00"/>
    <d v="2017-05-22T00:00:00"/>
    <d v="2017-06-12T00:00:00"/>
    <d v="2017-06-19T00:00:00"/>
    <d v="2017-08-27T00:00:00"/>
    <d v="2017-10-06T00:00:00"/>
    <d v="2017-10-06T00:00:00"/>
    <s v="WC Provincial Management"/>
    <s v="D Maseko"/>
  </r>
  <r>
    <n v="27"/>
    <s v="PROV-WC-27"/>
    <s v="Programme 2: Enhamce efficiency of Government business processes"/>
    <s v="Offsite Storage"/>
    <x v="13"/>
    <m/>
    <m/>
    <s v="SITA &amp; Clients"/>
    <s v="Non Specific"/>
    <s v="High"/>
    <s v="SITA Service Delivery"/>
    <s v="Offsite Store"/>
    <s v="Stationery"/>
    <s v="Non-ICT"/>
    <s v="OPEX"/>
    <s v="Hosting"/>
    <n v="215340"/>
    <n v="620100"/>
    <s v="4yrs"/>
    <n v="2000000"/>
    <n v="500000"/>
    <n v="500000"/>
    <n v="500000"/>
    <n v="500000"/>
    <n v="0"/>
    <s v="Competitive Bidding"/>
    <s v="To be published"/>
    <s v="New contract"/>
    <d v="2017-06-01T00:00:00"/>
    <d v="2017-06-15T00:00:00"/>
    <d v="2017-06-22T00:00:00"/>
    <d v="2017-07-13T00:00:00"/>
    <d v="2017-07-20T00:00:00"/>
    <d v="2017-09-27T00:00:00"/>
    <d v="2017-11-06T00:00:00"/>
    <d v="2017-11-06T00:00:00"/>
    <s v="WC Provincial Management"/>
    <s v="D Maseko"/>
  </r>
  <r>
    <n v="28"/>
    <s v="PROV-WC-28"/>
    <s v="Programme 2: Enhamce efficiency of Government business processes"/>
    <s v="Upgrade of Desktops and projectors for support of SMS SITA WC buisiness initiatives"/>
    <x v="3"/>
    <s v="Peripherals"/>
    <m/>
    <s v="SITA"/>
    <m/>
    <s v="Low"/>
    <s v="SITA Service Delivery"/>
    <s v="Hardware"/>
    <s v="Desktops and note books"/>
    <s v="ICT"/>
    <s v="CAPEX"/>
    <s v="Application Maintenance"/>
    <n v="215350"/>
    <n v="113202"/>
    <s v="&lt;1yr"/>
    <n v="160000"/>
    <n v="80000"/>
    <n v="20000"/>
    <n v="20000"/>
    <n v="20000"/>
    <n v="20000"/>
    <s v="Request for Quotation"/>
    <s v="To be published"/>
    <s v="New contract"/>
    <d v="2017-06-30T00:00:00"/>
    <d v="2017-07-14T00:00:00"/>
    <d v="2017-07-21T00:00:00"/>
    <d v="2017-08-11T00:00:00"/>
    <d v="2017-08-18T00:00:00"/>
    <d v="2017-08-27T00:00:00"/>
    <d v="2017-10-06T00:00:00"/>
    <d v="2017-10-06T00:00:00"/>
    <s v="WC Provincial Management"/>
    <s v="P Edgar"/>
  </r>
  <r>
    <n v="29"/>
    <s v="PROV-WC-29"/>
    <s v="Programme 2: Enhamce efficiency of Government business processes"/>
    <s v="Provision of specialised OSIS FAS and Implementation services for SA Navy "/>
    <x v="11"/>
    <m/>
    <m/>
    <s v="DOD"/>
    <s v="Service"/>
    <s v="High"/>
    <s v="Client Specific Contract"/>
    <s v="Professional_Services"/>
    <s v="Managed services outsourcing"/>
    <s v="Non-ICT"/>
    <s v="OPEX"/>
    <s v="Implementation Services"/>
    <n v="215350"/>
    <n v="610220"/>
    <s v="3yrs"/>
    <n v="88141430.394000009"/>
    <n v="15504051"/>
    <n v="16279254"/>
    <n v="17256009"/>
    <n v="18981609.900000002"/>
    <n v="20120506.494000003"/>
    <s v="Competitive Bidding"/>
    <s v="Under Adjudication"/>
    <s v="RFB 1076/2013"/>
    <d v="2017-04-01T00:00:00"/>
    <d v="2017-05-01T00:00:00"/>
    <d v="2017-05-08T00:00:00"/>
    <d v="2017-05-29T00:00:00"/>
    <d v="2017-06-05T00:00:00"/>
    <d v="2017-09-03T00:00:00"/>
    <d v="2017-09-12T00:00:00"/>
    <d v="2017-09-12T00:00:00"/>
    <s v="WC Provincial Management"/>
    <s v="M Gordon"/>
  </r>
  <r>
    <n v="30"/>
    <s v="PROV-WC-30"/>
    <s v="Programme 2: Enhamce efficiency of Government business processes"/>
    <s v="Provision of speciatlised GIS services for WCG Road Geographic Information System"/>
    <x v="14"/>
    <m/>
    <m/>
    <s v="DOD"/>
    <s v="ESRI"/>
    <s v="High"/>
    <s v="Client Specific Contract"/>
    <s v="Professional_Services"/>
    <s v="Managed services outsourcing"/>
    <s v="Non-ICT"/>
    <s v="OPEX"/>
    <s v="Application Maintenance"/>
    <n v="215350"/>
    <n v="610220"/>
    <s v="5yrs"/>
    <n v="15597297.514004"/>
    <n v="2554798.04"/>
    <n v="2810277.844"/>
    <n v="3091305.6284000003"/>
    <n v="3400436.1912400005"/>
    <n v="3740479.810364001"/>
    <s v="Competitive Bidding"/>
    <s v=" Under Adjudication "/>
    <m/>
    <d v="2017-04-01T00:00:00"/>
    <d v="2017-05-01T00:00:00"/>
    <d v="2017-05-08T00:00:00"/>
    <d v="2017-05-29T00:00:00"/>
    <d v="2017-06-05T00:00:00"/>
    <d v="2017-09-03T00:00:00"/>
    <d v="2017-09-12T00:00:00"/>
    <d v="2017-09-12T00:00:00"/>
    <s v="WC Provincial Management"/>
    <s v="P Edgar"/>
  </r>
  <r>
    <n v="31"/>
    <s v="PROV-WC-31"/>
    <s v="Programme 2: Enhamce efficiency of Government business processes"/>
    <s v="Provision of specialised RADAR simulation software (RADSIM) software for SA Navy"/>
    <x v="11"/>
    <m/>
    <m/>
    <s v="DOD"/>
    <s v="RADSIM"/>
    <s v="High"/>
    <s v="Client Specific Contract"/>
    <s v="Software"/>
    <s v="Maintenance and support"/>
    <s v="ICT"/>
    <s v="OPEX"/>
    <s v="Application Support"/>
    <n v="215350"/>
    <n v="620010"/>
    <s v="3yrs"/>
    <n v="488408.00000000006"/>
    <n v="80000"/>
    <n v="88000"/>
    <n v="96800.000000000015"/>
    <n v="106480.00000000003"/>
    <n v="117128.00000000004"/>
    <s v=" Sole-Source Procurement "/>
    <s v="Under Adjudication"/>
    <s v="eWCGSS-01225"/>
    <d v="2017-04-01T00:00:00"/>
    <d v="2017-05-01T00:00:00"/>
    <d v="2017-05-08T00:00:00"/>
    <d v="2017-05-29T00:00:00"/>
    <d v="2017-06-05T00:00:00"/>
    <d v="2017-09-03T00:00:00"/>
    <d v="2017-09-12T00:00:00"/>
    <d v="2017-09-12T00:00:00"/>
    <s v="WC Provincial Management"/>
    <s v="D Muller"/>
  </r>
  <r>
    <n v="32"/>
    <s v="PROV-WC-32"/>
    <s v="Programme 2: Enhamce efficiency of Government business processes"/>
    <s v="Provision of specialised engineering software for the SA Navy - NES"/>
    <x v="11"/>
    <m/>
    <m/>
    <s v="DOD"/>
    <s v="GHS"/>
    <s v="High"/>
    <s v="Client Specific Contract"/>
    <s v="Software"/>
    <s v="Maintenance and support"/>
    <s v="ICT"/>
    <s v="OPEX"/>
    <s v="Application Support"/>
    <n v="215350"/>
    <n v="620010"/>
    <s v="3yrs"/>
    <n v="1067423.1040000001"/>
    <n v="485192.32"/>
    <m/>
    <m/>
    <n v="582230.78399999999"/>
    <n v="0"/>
    <s v=" Sole-Source Procurement "/>
    <s v="Awarded"/>
    <m/>
    <d v="2017-04-01T00:00:00"/>
    <d v="2017-05-01T00:00:00"/>
    <d v="2017-05-08T00:00:00"/>
    <d v="2017-05-29T00:00:00"/>
    <d v="2017-06-05T00:00:00"/>
    <d v="2017-09-03T00:00:00"/>
    <d v="2017-09-12T00:00:00"/>
    <d v="2017-09-12T00:00:00"/>
    <s v="WC Provincial Management"/>
    <s v="D Muller"/>
  </r>
  <r>
    <n v="33"/>
    <s v="PROV-WC-33"/>
    <s v="Programme 2: Enhamce efficiency of Government business processes"/>
    <s v="Provision of SMARTDRAW Eneterprise licences"/>
    <x v="11"/>
    <m/>
    <m/>
    <s v="SITA"/>
    <s v="SmartDraw"/>
    <s v="Low"/>
    <s v="SITA Service Delivery"/>
    <s v="Software"/>
    <s v="Maintenance and support"/>
    <s v="ICT"/>
    <s v="CAPEX"/>
    <s v="Application Support"/>
    <n v="215320"/>
    <n v="620050"/>
    <s v="&lt;1yr"/>
    <n v="250000"/>
    <n v="50000"/>
    <n v="50000"/>
    <n v="50000"/>
    <n v="50000"/>
    <n v="50000"/>
    <s v="Competitive Bidding"/>
    <s v="To be published"/>
    <s v="New contract"/>
    <d v="2017-06-30T00:00:00"/>
    <d v="2017-07-14T00:00:00"/>
    <d v="2017-07-21T00:00:00"/>
    <d v="2017-08-11T00:00:00"/>
    <d v="2017-08-18T00:00:00"/>
    <d v="2017-08-27T00:00:00"/>
    <d v="2017-10-06T00:00:00"/>
    <d v="2017-10-06T00:00:00"/>
    <s v="WC Provincial Management"/>
    <s v="B Nkosi"/>
  </r>
  <r>
    <n v="34"/>
    <s v="PROV-WC-34"/>
    <s v="Build healthy &amp; high performing organisation"/>
    <s v="Supply Refreshments to SITA WC Office for a period of 12 Months"/>
    <x v="15"/>
    <m/>
    <m/>
    <s v="SITA"/>
    <m/>
    <s v="High"/>
    <s v="SITA Service Delivery"/>
    <s v="Facilities_Management_and_Services"/>
    <s v="Catering"/>
    <s v="Non-ICT"/>
    <s v="OPEX"/>
    <s v="Non-Catalogue"/>
    <n v="215320"/>
    <n v="720230"/>
    <s v="&lt;1yr"/>
    <n v="80400"/>
    <n v="80400"/>
    <n v="0"/>
    <n v="0"/>
    <n v="0"/>
    <n v="0"/>
    <s v="Competitive Bidding"/>
    <s v="To be published"/>
    <s v="New contract"/>
    <d v="2017-06-01T00:00:00"/>
    <d v="2017-06-15T00:00:00"/>
    <d v="2017-06-22T00:00:00"/>
    <d v="2017-07-13T00:00:00"/>
    <d v="2017-07-20T00:00:00"/>
    <d v="2017-07-29T00:00:00"/>
    <d v="2017-09-07T00:00:00"/>
    <d v="2017-09-07T00:00:00"/>
    <s v="WC Provincial Management"/>
    <s v="B.Fani"/>
  </r>
  <r>
    <n v="35"/>
    <s v="PROV-WC-35"/>
    <s v="Enhance the efficiency of  SITA Business Environment "/>
    <s v="Provide Once-off annual service of all fire extinguishing equipment to SITA WC Office"/>
    <x v="16"/>
    <m/>
    <m/>
    <s v="SITA"/>
    <m/>
    <s v="High"/>
    <s v="SITA Service Delivery"/>
    <s v="Facilities_Management_and_Services"/>
    <s v="Building Maintenance"/>
    <s v="Non-ICT"/>
    <s v="OPEX"/>
    <s v="Non-Catalogue"/>
    <n v="215320"/>
    <n v="720250"/>
    <s v="Once-off"/>
    <n v="10000"/>
    <n v="10000"/>
    <n v="0"/>
    <n v="0"/>
    <n v="0"/>
    <n v="0"/>
    <s v="Competitive Bidding"/>
    <s v="To be published"/>
    <s v="New contract"/>
    <d v="2017-01-18T00:00:00"/>
    <d v="2017-02-01T00:00:00"/>
    <d v="2017-02-08T00:00:00"/>
    <d v="2017-03-01T00:00:00"/>
    <d v="2017-03-08T00:00:00"/>
    <d v="2017-03-17T00:00:00"/>
    <d v="2017-04-26T00:00:00"/>
    <d v="2017-04-26T00:00:00"/>
    <s v="WC Provincial Management"/>
    <s v="B.Fani"/>
  </r>
  <r>
    <n v="36"/>
    <s v="PROV-WC-36"/>
    <s v="Enhance the efficiency of  SITA Business Environment "/>
    <s v="Provide Office Stationery to SITA WC Office for a period of 12 Months"/>
    <x v="12"/>
    <m/>
    <m/>
    <s v="SITA"/>
    <m/>
    <s v="High"/>
    <s v="SITA Service Delivery"/>
    <s v="Print_and_Stationery"/>
    <s v="Stationery"/>
    <s v="Non-ICT"/>
    <s v="OPEX"/>
    <s v="Non-Catalogue"/>
    <n v="13060"/>
    <n v="720110"/>
    <s v="&lt;1yr"/>
    <n v="80000"/>
    <n v="80000"/>
    <n v="0"/>
    <n v="0"/>
    <n v="0"/>
    <n v="0"/>
    <s v="Competitive Bidding"/>
    <s v="To be published"/>
    <s v="New contract"/>
    <d v="2017-01-17T00:00:00"/>
    <d v="2017-01-31T00:00:00"/>
    <d v="2017-02-07T00:00:00"/>
    <d v="2017-02-28T00:00:00"/>
    <d v="2017-03-07T00:00:00"/>
    <d v="2017-03-16T00:00:00"/>
    <d v="2017-04-25T00:00:00"/>
    <d v="2017-04-25T00:00:00"/>
    <s v="WC Provincial Management"/>
    <s v="B.Fani"/>
  </r>
  <r>
    <n v="37"/>
    <s v="PROV-WC-37"/>
    <s v="Enhance the efficiency of  SITA Business Environment "/>
    <s v="Service Contract: Monthly maintenance of office air conditioning units  "/>
    <x v="7"/>
    <m/>
    <m/>
    <s v="SITA"/>
    <m/>
    <s v="High"/>
    <s v="SITA Service Delivery"/>
    <s v="Facilities_Management_and_Services"/>
    <s v="Building Maintenance"/>
    <s v="Non-ICT"/>
    <s v="OPEX"/>
    <s v="Non-Catalogue"/>
    <n v="215320"/>
    <n v="720250"/>
    <s v="2yrs"/>
    <n v="366170.38"/>
    <n v="366170.38"/>
    <n v="0"/>
    <n v="0"/>
    <n v="0"/>
    <n v="0"/>
    <s v="Competitive Bidding"/>
    <s v="To be published"/>
    <s v="New contract"/>
    <d v="2017-06-01T00:00:00"/>
    <d v="2017-06-15T00:00:00"/>
    <d v="2017-06-22T00:00:00"/>
    <d v="2017-07-13T00:00:00"/>
    <d v="2017-07-20T00:00:00"/>
    <d v="2017-07-29T00:00:00"/>
    <d v="2017-09-07T00:00:00"/>
    <d v="2017-09-07T00:00:00"/>
    <s v="WC Provincial Management"/>
    <s v="B.Fani"/>
  </r>
  <r>
    <n v="38"/>
    <s v="PROV-WC-38"/>
    <s v="Enhance the efficiency of  SITA Business Environment "/>
    <s v="Service Contract: Monthly maintenance of Access Control-, Fire Detection- and CCTV Surveillance Systems  "/>
    <x v="17"/>
    <m/>
    <m/>
    <s v="SITA"/>
    <m/>
    <s v="High"/>
    <s v="SITA Service Delivery"/>
    <s v="Facilities_Management_and_Services"/>
    <s v="Building Maintenance"/>
    <s v="Non-ICT"/>
    <s v="OPEX"/>
    <s v="Non-Catalogue"/>
    <n v="215320"/>
    <n v="720250"/>
    <s v="2yrs"/>
    <n v="293445.3"/>
    <n v="293445.3"/>
    <n v="0"/>
    <n v="0"/>
    <n v="0"/>
    <n v="0"/>
    <s v="Competitive Bidding"/>
    <s v="To be published"/>
    <s v="New contract"/>
    <d v="2017-06-01T00:00:00"/>
    <d v="2017-06-15T00:00:00"/>
    <d v="2017-06-22T00:00:00"/>
    <d v="2017-07-13T00:00:00"/>
    <d v="2017-07-20T00:00:00"/>
    <d v="2017-07-29T00:00:00"/>
    <d v="2017-09-07T00:00:00"/>
    <d v="2017-09-07T00:00:00"/>
    <s v="WC Provincial Management"/>
    <s v="B.Fani"/>
  </r>
  <r>
    <n v="39"/>
    <s v="PROV-WC-39"/>
    <s v="Enhance the efficiency of  SITA Business Environment "/>
    <s v="Service Contract: Monthly Maintenance of KONE elevator by KONE ELEVATORS SA (PTY) LTD (Single Source Service Provider)"/>
    <x v="9"/>
    <m/>
    <m/>
    <s v="SITA"/>
    <m/>
    <s v="High"/>
    <s v="SITA Service Delivery"/>
    <s v="Facilities_Management_and_Services"/>
    <s v="Building Maintenance"/>
    <s v="Non-ICT"/>
    <s v="OPEX"/>
    <s v="Non-Catalogue"/>
    <n v="215320"/>
    <n v="720250"/>
    <s v="2yrs"/>
    <n v="86968.68"/>
    <n v="86968.68"/>
    <n v="0"/>
    <n v="0"/>
    <n v="0"/>
    <n v="0"/>
    <s v="Sole-Source Procurement"/>
    <s v="To be published"/>
    <s v="New contract"/>
    <d v="2017-06-01T00:00:00"/>
    <d v="2017-06-15T00:00:00"/>
    <d v="2017-06-22T00:00:00"/>
    <d v="2017-07-13T00:00:00"/>
    <d v="2017-07-20T00:00:00"/>
    <d v="2017-07-29T00:00:00"/>
    <d v="2017-09-07T00:00:00"/>
    <d v="2017-09-07T00:00:00"/>
    <s v="WC Provincial Management"/>
    <s v="B.Fani"/>
  </r>
  <r>
    <n v="40"/>
    <s v="PROV-WC-40"/>
    <s v="Enhance the efficiency of  SITA Business Environment "/>
    <s v="Service Contract: Rental and Maintenance of Interior Office Plants"/>
    <x v="16"/>
    <m/>
    <m/>
    <s v="SITA"/>
    <m/>
    <s v="High"/>
    <s v="SITA Service Delivery"/>
    <s v="Facilities_Management_and_Services"/>
    <s v="Gardening"/>
    <s v="Non-ICT"/>
    <s v="OPEX"/>
    <s v="Non-Catalogue"/>
    <n v="215320"/>
    <n v="720250"/>
    <s v="2yrs"/>
    <n v="29439.360000000001"/>
    <n v="29439.360000000001"/>
    <n v="0"/>
    <n v="0"/>
    <n v="0"/>
    <n v="0"/>
    <s v="Competitive Bidding"/>
    <s v="To be published"/>
    <s v="New contract"/>
    <d v="2017-06-01T00:00:00"/>
    <d v="2017-06-15T00:00:00"/>
    <d v="2017-06-22T00:00:00"/>
    <d v="2017-07-13T00:00:00"/>
    <d v="2017-07-20T00:00:00"/>
    <d v="2017-07-29T00:00:00"/>
    <d v="2017-09-07T00:00:00"/>
    <d v="2017-09-07T00:00:00"/>
    <s v="WC Provincial Management"/>
    <s v="B.Fani"/>
  </r>
  <r>
    <n v="41"/>
    <s v="PROV-WC-41"/>
    <s v="Enhance the efficiency of  SITA Business Environment "/>
    <s v="Service Contract: Rental and Maintenance of Cold Water Dispensers with Built-in Purifiers  "/>
    <x v="16"/>
    <m/>
    <m/>
    <s v="SITA"/>
    <m/>
    <s v="High"/>
    <s v="SITA Service Delivery"/>
    <s v="Facilities_Management_and_Services"/>
    <s v="Building Maintenance"/>
    <s v="Non-ICT"/>
    <s v="OPEX"/>
    <s v="Non-Catalogue"/>
    <n v="215320"/>
    <n v="720250"/>
    <s v="2yrs"/>
    <n v="47606.400000000001"/>
    <n v="47606.400000000001"/>
    <n v="0"/>
    <n v="0"/>
    <n v="0"/>
    <n v="0"/>
    <s v="Competitive Bidding"/>
    <s v="To be published"/>
    <s v="New contract"/>
    <d v="2017-06-01T00:00:00"/>
    <d v="2017-06-15T00:00:00"/>
    <d v="2017-06-22T00:00:00"/>
    <d v="2017-07-13T00:00:00"/>
    <d v="2017-07-20T00:00:00"/>
    <d v="2017-07-29T00:00:00"/>
    <d v="2017-09-07T00:00:00"/>
    <d v="2017-09-07T00:00:00"/>
    <s v="WC Provincial Management"/>
    <s v="B.Fani"/>
  </r>
  <r>
    <n v="42"/>
    <s v="PROV-WC-42"/>
    <s v="Enhance the efficiency of  SITA Business Environment "/>
    <s v="Service Contract: Office and Recycle Waste Removal Services"/>
    <x v="16"/>
    <m/>
    <m/>
    <s v="SITA"/>
    <m/>
    <s v="High"/>
    <s v="SITA Service Delivery"/>
    <s v="Facilities_Management_and_Services"/>
    <s v="Cleaning"/>
    <s v="Non-ICT"/>
    <s v="OPEX"/>
    <s v="Non-Catalogue"/>
    <n v="215320"/>
    <n v="720250"/>
    <s v="2yrs"/>
    <n v="161469.29999999999"/>
    <n v="161469.29999999999"/>
    <n v="0"/>
    <n v="0"/>
    <n v="0"/>
    <n v="0"/>
    <s v="Competitive Bidding"/>
    <s v="To be published"/>
    <s v="New contract"/>
    <d v="2017-06-01T00:00:00"/>
    <d v="2017-06-15T00:00:00"/>
    <d v="2017-06-22T00:00:00"/>
    <d v="2017-07-13T00:00:00"/>
    <d v="2017-07-20T00:00:00"/>
    <d v="2017-07-29T00:00:00"/>
    <d v="2017-09-07T00:00:00"/>
    <d v="2017-09-07T00:00:00"/>
    <s v="WC Provincial Management"/>
    <s v="B.Fani"/>
  </r>
  <r>
    <n v="43"/>
    <s v="PROV-WC-43"/>
    <s v="Enhance the efficiency of  SITA Business Environment "/>
    <s v="Service Contract: Pest Control - Quarterly Fumigation of the Building  "/>
    <x v="16"/>
    <m/>
    <m/>
    <s v="SITA"/>
    <m/>
    <s v="High"/>
    <s v="SITA Service Delivery"/>
    <s v="Facilities_Management_and_Services"/>
    <s v="Utilities"/>
    <s v="Non-ICT"/>
    <s v="OPEX"/>
    <s v="Non-Catalogue"/>
    <n v="215320"/>
    <n v="720250"/>
    <s v="2yrs"/>
    <n v="21666"/>
    <n v="21666"/>
    <n v="0"/>
    <n v="0"/>
    <n v="0"/>
    <n v="0"/>
    <s v="Competitive Bidding"/>
    <s v="To be published"/>
    <s v="New contract"/>
    <d v="2017-06-01T00:00:00"/>
    <d v="2017-06-15T00:00:00"/>
    <d v="2017-06-22T00:00:00"/>
    <d v="2017-07-13T00:00:00"/>
    <d v="2017-07-20T00:00:00"/>
    <d v="2017-07-29T00:00:00"/>
    <d v="2017-09-07T00:00:00"/>
    <d v="2017-09-07T00:00:00"/>
    <s v="WC Provincial Management"/>
    <s v="B.Fani"/>
  </r>
  <r>
    <n v="44"/>
    <s v="PROV-WC-44"/>
    <s v="Enhance the efficiency of  SITA Business Environment "/>
    <s v="Service Contract: Office Cleaing and Sanitary Services  "/>
    <x v="16"/>
    <m/>
    <m/>
    <s v="SITA"/>
    <m/>
    <s v="High"/>
    <s v="SITA Service Delivery"/>
    <s v="Facilities_Management_and_Services"/>
    <s v="Cleaning"/>
    <s v="Non-ICT"/>
    <s v="OPEX"/>
    <s v="Non-Catalogue"/>
    <n v="215320"/>
    <n v="720250"/>
    <s v="2yrs"/>
    <n v="467239.39"/>
    <n v="467239.39"/>
    <n v="0"/>
    <n v="0"/>
    <n v="0"/>
    <n v="0"/>
    <s v="Competitive Bidding"/>
    <s v="To be published"/>
    <s v="New contract"/>
    <d v="2017-06-01T00:00:00"/>
    <d v="2017-06-15T00:00:00"/>
    <d v="2017-06-22T00:00:00"/>
    <d v="2017-07-13T00:00:00"/>
    <d v="2017-07-20T00:00:00"/>
    <d v="2017-07-29T00:00:00"/>
    <d v="2017-09-07T00:00:00"/>
    <d v="2017-09-07T00:00:00"/>
    <s v="WC Provincial Management"/>
    <s v="B.Fani"/>
  </r>
  <r>
    <n v="45"/>
    <s v="PROV-WC-45"/>
    <s v="Enhance the efficiency of  SITA Business Environment "/>
    <s v="Service Contract: 24 Hours Physical Security Services"/>
    <x v="0"/>
    <m/>
    <m/>
    <s v="SITA"/>
    <m/>
    <s v="High"/>
    <s v="SITA Service Delivery"/>
    <s v="Facilities_Management_and_Services"/>
    <s v="Security Services"/>
    <s v="Non-ICT"/>
    <s v="OPEX"/>
    <s v="Non-Catalogue"/>
    <n v="215320"/>
    <n v="720250"/>
    <s v="2yrs"/>
    <n v="1671239.54"/>
    <n v="1671239.54"/>
    <n v="0"/>
    <n v="0"/>
    <n v="0"/>
    <n v="0"/>
    <s v="Competitive Bidding"/>
    <s v="To be published"/>
    <s v="New contract"/>
    <d v="2017-06-01T00:00:00"/>
    <d v="2017-06-15T00:00:00"/>
    <d v="2017-06-22T00:00:00"/>
    <d v="2017-07-13T00:00:00"/>
    <d v="2017-07-20T00:00:00"/>
    <d v="2017-09-27T00:00:00"/>
    <d v="2017-11-06T00:00:00"/>
    <d v="2017-11-06T00:00:00"/>
    <s v="WC Provincial Management"/>
    <s v="B.Fani"/>
  </r>
  <r>
    <n v="46"/>
    <s v="PROV-WC-46"/>
    <s v="Enhance the efficiency of  SITA Business Environment "/>
    <s v="Municipal Charges: Utily bill for leased building, Black River Park, Observatory."/>
    <x v="18"/>
    <m/>
    <m/>
    <s v="SITA"/>
    <m/>
    <s v="High"/>
    <s v="SITA Service Delivery"/>
    <s v="Facilities_Management_and_Services"/>
    <s v="Building Maintenance"/>
    <s v="Non-ICT"/>
    <s v="OPEX"/>
    <s v="Non-Catalogue"/>
    <n v="215320"/>
    <n v="720070"/>
    <s v="2yrs"/>
    <n v="14215857.23"/>
    <n v="2328521.6"/>
    <n v="2561373.7599999998"/>
    <n v="2817511.14"/>
    <n v="3099262.25"/>
    <n v="3409188.48"/>
    <s v="Competitive Bidding"/>
    <s v="To be published"/>
    <s v="New contract"/>
    <d v="2017-05-01T00:00:00"/>
    <d v="2017-05-31T00:00:00"/>
    <d v="2017-06-07T00:00:00"/>
    <d v="2017-06-28T00:00:00"/>
    <d v="2017-07-05T00:00:00"/>
    <d v="2017-09-22T00:00:00"/>
    <d v="2017-11-01T00:00:00"/>
    <d v="2017-11-01T00:00:00"/>
    <s v="WC Provincial Management"/>
    <s v="B.Fani"/>
  </r>
  <r>
    <n v="47"/>
    <s v="PROV-WC-47"/>
    <s v="Enhance the efficiency of  SITA Business Environment  "/>
    <s v="Relocation Costs, General equipment related to the new buidling, storage and modesty panels, Managers Desk extension top, High and mid back operating chairs, Cupboards / Storage module "/>
    <x v="13"/>
    <s v="Office Furniture"/>
    <m/>
    <s v="SITA"/>
    <m/>
    <s v="High"/>
    <s v="SITA Service Delivery"/>
    <s v="Office_Furnisher"/>
    <s v="Office Equipment"/>
    <s v="Non-ICT"/>
    <s v="CAPEX"/>
    <s v="Corporate Services"/>
    <n v="215320"/>
    <n v="113202"/>
    <s v="Once-off"/>
    <n v="1000000"/>
    <n v="1000000"/>
    <n v="0"/>
    <n v="0"/>
    <n v="0"/>
    <n v="0"/>
    <s v="Competitive Bidding"/>
    <s v="To be published"/>
    <s v="New contract"/>
    <d v="2017-05-01T00:00:00"/>
    <d v="2017-05-15T00:00:00"/>
    <d v="2017-05-22T00:00:00"/>
    <d v="2017-06-12T00:00:00"/>
    <d v="2017-06-19T00:00:00"/>
    <d v="2017-08-27T00:00:00"/>
    <d v="2017-10-06T00:00:00"/>
    <d v="2017-10-06T00:00:00"/>
    <s v="WC Provincial Management"/>
    <s v="B.Fani"/>
  </r>
  <r>
    <n v="48"/>
    <s v="PROV-WC-48"/>
    <s v="Enhance the efficiency of  SITA Business Environment  "/>
    <s v="New offices for Western Cape effective 01st December 2017"/>
    <x v="13"/>
    <m/>
    <m/>
    <s v="SITA"/>
    <m/>
    <s v="High"/>
    <s v="SITA Service Delivery"/>
    <s v="Facilities_Management_and_Services"/>
    <s v="Corporate Building"/>
    <s v="Non-ICT"/>
    <s v="OPEX"/>
    <s v="Corporate Services"/>
    <n v="215320"/>
    <n v="720140"/>
    <s v="2yrs"/>
    <n v="60993650.686739996"/>
    <n v="9149499.3599999994"/>
    <n v="10521924.263999999"/>
    <n v="12100212.903599998"/>
    <n v="13915244.839139996"/>
    <n v="15306769.32"/>
    <s v="Competitive Bidding"/>
    <s v="To be published"/>
    <s v="New contract"/>
    <d v="2017-05-01T00:00:00"/>
    <d v="2017-05-31T00:00:00"/>
    <d v="2017-06-07T00:00:00"/>
    <d v="2017-06-28T00:00:00"/>
    <d v="2017-07-05T00:00:00"/>
    <d v="2017-10-12T00:00:00"/>
    <d v="2017-11-21T00:00:00"/>
    <d v="2017-11-21T00:00:00"/>
    <s v="WC Provincial Management"/>
    <s v="B.Fani"/>
  </r>
  <r>
    <n v="1"/>
    <s v="OPS-CL2S-1"/>
    <s v="Programme 2 Service Delivery - % level of performance against the SLA metrics contracted "/>
    <s v="SAPS Profiling (Analytical Capabilities &amp; Visualisation System) Contract Renew"/>
    <x v="19"/>
    <m/>
    <m/>
    <s v="SAPS"/>
    <s v="VA-AMIS Solution"/>
    <s v="High"/>
    <s v="Client Specific Contract"/>
    <s v="Software"/>
    <s v="Software license"/>
    <s v="ICT"/>
    <s v="OPEX"/>
    <s v="Application Maintenance"/>
    <n v="211010"/>
    <m/>
    <s v="3yrs"/>
    <n v="250679489.75999999"/>
    <n v="77217684.129999995"/>
    <n v="83395098.859999999"/>
    <n v="90066706.769999996"/>
    <n v="0"/>
    <n v="0"/>
    <s v="Sole-Source Procurement"/>
    <s v="To be published"/>
    <s v="Other"/>
    <d v="2017-02-10T00:00:00"/>
    <d v="2017-03-12T00:00:00"/>
    <d v="2017-03-19T00:00:00"/>
    <d v="2017-04-09T00:00:00"/>
    <d v="2017-04-16T00:00:00"/>
    <d v="2017-08-23T00:00:00"/>
    <d v="2017-10-02T00:00:00"/>
    <d v="2017-10-02T00:00:00"/>
    <s v="Cluster 2 Solutions"/>
    <s v="William Masango"/>
  </r>
  <r>
    <n v="2"/>
    <s v="OPS-CL2S-2"/>
    <s v="Programme 2 Service Delivery - % level of performance against the SLA metrics contracted "/>
    <s v="SAPS Profiling (Analytical Capabilities &amp; Visualisation System) External Service On Site and after hours support (Renew)"/>
    <x v="19"/>
    <m/>
    <m/>
    <s v="SAPS"/>
    <s v="VA-AMIS Solution"/>
    <s v="High"/>
    <s v="Client Specific Contract"/>
    <s v="Services"/>
    <s v="Technical support"/>
    <s v="ICT"/>
    <s v="OPEX"/>
    <s v="Application Support"/>
    <n v="211010"/>
    <m/>
    <s v="3yrs"/>
    <n v="25952562.990000002"/>
    <n v="8650854.3300000001"/>
    <n v="8650854.3300000001"/>
    <n v="8650854.3300000001"/>
    <n v="0"/>
    <n v="0"/>
    <s v="Sole-Source Procurement"/>
    <s v="To be published"/>
    <s v="Other"/>
    <d v="2017-02-10T00:00:00"/>
    <d v="2017-03-12T00:00:00"/>
    <d v="2017-03-19T00:00:00"/>
    <d v="2017-04-09T00:00:00"/>
    <d v="2017-04-16T00:00:00"/>
    <d v="2017-07-04T00:00:00"/>
    <d v="2017-08-13T00:00:00"/>
    <d v="2017-08-13T00:00:00"/>
    <s v="Cluster 2 Solutions"/>
    <s v="William Masango"/>
  </r>
  <r>
    <m/>
    <m/>
    <m/>
    <m/>
    <x v="20"/>
    <m/>
    <m/>
    <m/>
    <m/>
    <m/>
    <m/>
    <m/>
    <m/>
    <m/>
    <m/>
    <m/>
    <m/>
    <m/>
    <m/>
    <m/>
    <m/>
    <m/>
    <m/>
    <m/>
    <m/>
    <m/>
    <m/>
    <m/>
    <m/>
    <m/>
    <m/>
    <m/>
    <m/>
    <m/>
    <m/>
    <m/>
    <m/>
    <m/>
  </r>
  <r>
    <m/>
    <m/>
    <m/>
    <m/>
    <x v="20"/>
    <m/>
    <m/>
    <m/>
    <m/>
    <m/>
    <m/>
    <m/>
    <m/>
    <m/>
    <m/>
    <m/>
    <m/>
    <m/>
    <m/>
    <m/>
    <m/>
    <m/>
    <m/>
    <m/>
    <m/>
    <m/>
    <m/>
    <m/>
    <m/>
    <m/>
    <m/>
    <m/>
    <m/>
    <m/>
    <m/>
    <m/>
    <m/>
    <m/>
  </r>
  <r>
    <n v="5"/>
    <s v="OPS-CL2S-5"/>
    <s v="Programme 2 Service Delivery - % level of performance against the SLA metrics contracted "/>
    <s v="Citrix licences - SAPS Airwing (Renew)"/>
    <x v="11"/>
    <m/>
    <m/>
    <s v="SAPS"/>
    <s v="CITRIX"/>
    <s v="Medium"/>
    <s v="Client Specific Contract"/>
    <s v="Software"/>
    <s v="Software license"/>
    <s v="ICT"/>
    <s v="OPEX"/>
    <s v="Application Maintenance"/>
    <n v="211010"/>
    <m/>
    <s v="&lt;1yr"/>
    <n v="25500.1"/>
    <n v="25500.1"/>
    <n v="0"/>
    <n v="0"/>
    <n v="0"/>
    <n v="0"/>
    <s v="Existing Contracted Supplier"/>
    <s v="To be published"/>
    <s v="Other"/>
    <d v="2017-05-31T00:00:00"/>
    <d v="2017-06-14T00:00:00"/>
    <d v="2017-06-21T00:00:00"/>
    <d v="2017-07-12T00:00:00"/>
    <d v="2017-07-19T00:00:00"/>
    <d v="2017-07-28T00:00:00"/>
    <d v="2017-09-06T00:00:00"/>
    <d v="2017-09-06T00:00:00"/>
    <s v="Cluster 2 Solutions"/>
    <s v="William Masango"/>
  </r>
  <r>
    <m/>
    <m/>
    <m/>
    <m/>
    <x v="20"/>
    <m/>
    <m/>
    <m/>
    <m/>
    <m/>
    <m/>
    <m/>
    <m/>
    <m/>
    <m/>
    <m/>
    <m/>
    <m/>
    <m/>
    <m/>
    <m/>
    <m/>
    <m/>
    <m/>
    <m/>
    <m/>
    <m/>
    <m/>
    <m/>
    <m/>
    <m/>
    <m/>
    <m/>
    <m/>
    <m/>
    <m/>
    <m/>
    <m/>
  </r>
  <r>
    <n v="7"/>
    <s v="OPS-CL2S-7"/>
    <s v="Programme 2 Service Delivery - % level of performance against the SLA metrics contracted "/>
    <s v="ARS services for application maintenance services (new)"/>
    <x v="11"/>
    <m/>
    <m/>
    <s v="SAPS"/>
    <s v="REMEDY"/>
    <s v="High"/>
    <s v="Client Specific Contract"/>
    <s v="Services"/>
    <s v="Consulting"/>
    <s v="ICT"/>
    <s v="OPEX"/>
    <s v="Application Maintenance"/>
    <n v="230040"/>
    <m/>
    <s v="3yrs"/>
    <n v="7052183.5800000001"/>
    <n v="2350727.86"/>
    <n v="2350727.86"/>
    <n v="2350727.86"/>
    <n v="0"/>
    <n v="0"/>
    <s v="Existing Contracted Supplier"/>
    <s v="To be published"/>
    <m/>
    <d v="2017-03-14T00:00:00"/>
    <d v="2017-03-28T00:00:00"/>
    <d v="2017-04-04T00:00:00"/>
    <d v="2017-04-25T00:00:00"/>
    <d v="2017-05-02T00:00:00"/>
    <d v="2017-07-10T00:00:00"/>
    <d v="2017-08-19T00:00:00"/>
    <d v="2017-08-19T00:00:00"/>
    <s v="Cluster 2 Solutions"/>
    <s v="Trudie Botha"/>
  </r>
  <r>
    <n v="8"/>
    <s v="OPS-CL2S-8"/>
    <s v="Programme 2 Service Delivery - % level of performance against the SLA metrics contracted "/>
    <s v="Readspeaker Software for SAPS on Website for disability"/>
    <x v="11"/>
    <m/>
    <m/>
    <s v="SAPS"/>
    <s v="Readspeaker"/>
    <s v="Medium"/>
    <s v="Client Specific Contract"/>
    <s v="Software"/>
    <s v="Software license"/>
    <s v="ICT"/>
    <s v="OPEX"/>
    <s v="Application Maintenance"/>
    <n v="230040"/>
    <m/>
    <s v="1ye"/>
    <n v="45241.57"/>
    <n v="45241.57"/>
    <n v="0"/>
    <n v="0"/>
    <n v="0"/>
    <n v="0"/>
    <s v="Sole-Source Procurement"/>
    <s v="To be published"/>
    <m/>
    <d v="2017-03-14T00:00:00"/>
    <d v="2017-03-28T00:00:00"/>
    <d v="2017-04-04T00:00:00"/>
    <d v="2017-04-25T00:00:00"/>
    <d v="2017-05-02T00:00:00"/>
    <d v="2017-05-11T00:00:00"/>
    <d v="2017-06-20T00:00:00"/>
    <d v="2017-06-20T00:00:00"/>
    <s v="Cluster 2 Solutions"/>
    <s v="Trudie Botha"/>
  </r>
  <r>
    <n v="9"/>
    <s v="OPS-CL2S-9"/>
    <s v="Programme 2 Service Delivery - % level of performance against the SLA metrics contracted "/>
    <s v="Extension of Faranani Contract"/>
    <x v="14"/>
    <m/>
    <m/>
    <s v="SAPS"/>
    <s v="Documentum"/>
    <s v="High"/>
    <s v="SITA service delivery enabler"/>
    <s v="Services"/>
    <s v="Consulting"/>
    <s v="ICT"/>
    <s v="OPEX"/>
    <s v="Application Maintenance"/>
    <n v="230040"/>
    <m/>
    <s v="6month"/>
    <n v="3075336.6"/>
    <n v="3075336.6"/>
    <n v="0"/>
    <n v="0"/>
    <n v="0"/>
    <n v="0"/>
    <s v="Existing Contracted Supplier"/>
    <s v="To be renewed"/>
    <s v="Faranani Doc Tec"/>
    <d v="2017-03-14T00:00:00"/>
    <d v="2017-03-28T00:00:00"/>
    <d v="2017-04-04T00:00:00"/>
    <d v="2017-04-25T00:00:00"/>
    <d v="2017-05-02T00:00:00"/>
    <d v="2017-07-10T00:00:00"/>
    <d v="2017-08-19T00:00:00"/>
    <d v="2017-08-19T00:00:00"/>
    <s v="Cluster 2 Solutions"/>
    <s v="Trudie Botha"/>
  </r>
  <r>
    <n v="10"/>
    <s v="OPS-CL2S-10"/>
    <s v="Programme 2 Service Delivery - % level of performance against the SLA metrics contracted "/>
    <s v="Extension of Labware contract"/>
    <x v="11"/>
    <m/>
    <m/>
    <s v="SAPS"/>
    <s v="Labware"/>
    <s v="High"/>
    <s v="SITA service delivery enabler"/>
    <s v="Services"/>
    <s v="Consulting"/>
    <s v="ICT"/>
    <s v="OPEX"/>
    <s v="Application Maintenance"/>
    <n v="213120"/>
    <m/>
    <s v="24 months"/>
    <n v="5000000"/>
    <n v="1805760"/>
    <n v="1986336"/>
    <n v="0"/>
    <n v="0"/>
    <n v="0"/>
    <s v="Existing Contracted Supplier"/>
    <s v="To be renewed"/>
    <s v="Labware"/>
    <d v="2017-04-01T00:00:00"/>
    <d v="2017-05-01T00:00:00"/>
    <d v="2017-05-08T00:00:00"/>
    <d v="2017-05-29T00:00:00"/>
    <d v="2017-06-05T00:00:00"/>
    <d v="2017-09-03T00:00:00"/>
    <d v="2017-09-12T00:00:00"/>
    <d v="2017-09-12T00:00:00"/>
    <s v="Cluster 2 Solutions"/>
    <s v="Susan Meyer"/>
  </r>
  <r>
    <n v="1"/>
    <s v="OPS-LDSM-1"/>
    <s v="Enhance efficiency of government business processes"/>
    <s v="Critical non -recoverable expenses inderect expense: request to go out on an RFB to lease an alternative suitable office space for SITA \\\\BHISHO for a minimum period of (5) years with an option to renew/extend"/>
    <x v="13"/>
    <m/>
    <m/>
    <s v="SITA"/>
    <s v="N/A"/>
    <s v="High"/>
    <s v="SITA Service Delivery"/>
    <s v="Facilities_Management_and_Services"/>
    <s v="Fixed Property Lease"/>
    <s v="Non-ICT"/>
    <s v="OPEX"/>
    <s v="Non-Catalogue"/>
    <n v="215120"/>
    <n v="720140"/>
    <s v="5yrs"/>
    <n v="3380996.54"/>
    <n v="743819.24"/>
    <n v="81820.17"/>
    <n v="900021.28"/>
    <n v="990023.41"/>
    <n v="1800000"/>
    <s v="Competitive Bidding"/>
    <s v="To be published"/>
    <s v="New contract"/>
    <d v="2017-02-28T00:00:00"/>
    <d v="2017-03-28T00:00:00"/>
    <d v="2017-04-04T00:00:00"/>
    <d v="2017-04-25T00:00:00"/>
    <d v="2017-05-02T00:00:00"/>
    <d v="2017-07-10T00:00:00"/>
    <d v="2017-08-19T00:00:00"/>
    <d v="2017-08-19T00:00:00"/>
    <s v="LDS Management"/>
    <s v="Julia Mabote"/>
  </r>
  <r>
    <n v="3"/>
    <s v="OPS-LDSM-3"/>
    <s v="Build Healthy &amp; high performimg organisation"/>
    <s v="RFQ for a supply of hot beverage (Tea/Sugar/Milk) for offices in SITA Eastern Cape Province for a period of thenty four months "/>
    <x v="16"/>
    <m/>
    <m/>
    <s v="SITA"/>
    <s v="N/A"/>
    <s v="Medium"/>
    <s v="SITA Service Delivery"/>
    <s v="Facilities_Management_and_Services"/>
    <s v="Catering"/>
    <s v="Non-ICT"/>
    <s v="OPEX"/>
    <s v="Non-Catalogue"/>
    <n v="215120"/>
    <n v="720230"/>
    <s v="&lt;1yr"/>
    <n v="60000"/>
    <n v="60000"/>
    <n v="0"/>
    <n v="0"/>
    <n v="0"/>
    <n v="0"/>
    <s v="Request for Quotation"/>
    <s v="To be published"/>
    <s v="New contract"/>
    <d v="2017-02-01T00:00:00"/>
    <d v="2017-02-15T00:00:00"/>
    <d v="2017-02-22T00:00:00"/>
    <d v="2017-03-15T00:00:00"/>
    <d v="2017-03-22T00:00:00"/>
    <d v="2017-03-31T00:00:00"/>
    <d v="2017-05-10T00:00:00"/>
    <d v="2017-05-10T00:00:00"/>
    <s v="LDS Management"/>
    <s v="Julia Mabote"/>
  </r>
  <r>
    <n v="4"/>
    <s v="OPS-LDSM-4"/>
    <s v="Enhance efficiency of internal business processes"/>
    <s v="Provision of Cleaning Services at SITA BHISHO officefor a period of thirty six  months"/>
    <x v="16"/>
    <m/>
    <m/>
    <s v="SITA"/>
    <s v="N/A"/>
    <s v="High"/>
    <s v="SITA Service Delivery"/>
    <s v="Facilities_Management_and_Services"/>
    <s v="Cleaning"/>
    <s v="Non-ICT"/>
    <s v="OPEX"/>
    <s v="Non-Catalogue"/>
    <n v="215120"/>
    <n v="720250"/>
    <s v="3yrs"/>
    <n v="383648"/>
    <n v="127882"/>
    <n v="127092"/>
    <n v="127092"/>
    <n v="0"/>
    <n v="0"/>
    <s v="Request for Quotation"/>
    <s v="To be published"/>
    <s v="New contract"/>
    <d v="2017-02-01T00:00:00"/>
    <d v="2017-02-15T00:00:00"/>
    <d v="2017-02-22T00:00:00"/>
    <d v="2017-03-15T00:00:00"/>
    <d v="2017-03-22T00:00:00"/>
    <d v="2017-03-31T00:00:00"/>
    <d v="2017-05-10T00:00:00"/>
    <d v="2017-05-10T00:00:00"/>
    <s v="LDS Management"/>
    <s v="Julia Mabote"/>
  </r>
  <r>
    <n v="5"/>
    <s v="OPS-LDSM-5"/>
    <s v="Enhance efficiency of internal business processes"/>
    <s v="Provision of Cleaning Services at SITA East London  office for a period of thirty six months"/>
    <x v="16"/>
    <m/>
    <m/>
    <s v="SITA"/>
    <s v="N/A"/>
    <s v="Low"/>
    <s v="SITA Service Delivery"/>
    <s v="Facilities_Management_and_Services"/>
    <s v="Cleaning"/>
    <s v="Non-ICT"/>
    <s v="OPEX"/>
    <s v="Non-Catalogue"/>
    <n v="215120"/>
    <n v="720250"/>
    <s v="3yrs"/>
    <n v="381276"/>
    <n v="127092"/>
    <n v="127092"/>
    <n v="127092"/>
    <n v="0"/>
    <n v="0"/>
    <s v="Request for Quotation"/>
    <s v="To be published"/>
    <s v="New contract"/>
    <d v="2017-02-01T00:00:00"/>
    <d v="2017-02-15T00:00:00"/>
    <d v="2017-02-22T00:00:00"/>
    <d v="2017-03-15T00:00:00"/>
    <d v="2017-03-22T00:00:00"/>
    <d v="2017-03-31T00:00:00"/>
    <d v="2017-05-10T00:00:00"/>
    <d v="2017-05-10T00:00:00"/>
    <s v="LDS Management"/>
    <s v="Julia Mabote"/>
  </r>
  <r>
    <n v="6"/>
    <s v="OPS-LDSM-6"/>
    <s v="Enhance efficiency of internal business processes"/>
    <s v="Provision of hygiene services at SITA Port Elizabeth Office for a period of thirty six months"/>
    <x v="16"/>
    <m/>
    <m/>
    <s v="SITA"/>
    <s v="N/A"/>
    <s v="Low"/>
    <s v="SITA Service Delivery"/>
    <s v="Facilities_Management_and_Services"/>
    <s v="Cleaning"/>
    <s v="Non-ICT"/>
    <s v="OPEX"/>
    <s v="Non-Catalogue"/>
    <n v="215120"/>
    <n v="720250"/>
    <s v="3yrs"/>
    <n v="173945"/>
    <n v="57981"/>
    <n v="57981"/>
    <n v="57981"/>
    <n v="0"/>
    <n v="0"/>
    <s v="Request for Quotation"/>
    <s v="To be published"/>
    <s v="New contract"/>
    <d v="2017-02-01T00:00:00"/>
    <d v="2017-02-15T00:00:00"/>
    <d v="2017-02-22T00:00:00"/>
    <d v="2017-03-15T00:00:00"/>
    <d v="2017-03-22T00:00:00"/>
    <d v="2017-03-31T00:00:00"/>
    <d v="2017-05-10T00:00:00"/>
    <d v="2017-05-10T00:00:00"/>
    <s v="LDS Management"/>
    <s v="Julia Mabote"/>
  </r>
  <r>
    <n v="24"/>
    <s v="OPS-SECM-24"/>
    <s v="Enhance efficiency of government business processes"/>
    <s v="Provision of Physical Security X 3 EC offices "/>
    <x v="0"/>
    <m/>
    <m/>
    <s v="SITA"/>
    <s v="N/A"/>
    <s v="High"/>
    <s v="SITA Service Delivery"/>
    <s v="Facilities_Management_and_Services"/>
    <s v="Security Services"/>
    <s v="Non-ICT"/>
    <s v="OPEX"/>
    <s v="Non-Catalogue"/>
    <n v="215120"/>
    <n v="113020"/>
    <s v="2yrs"/>
    <n v="1800000"/>
    <n v="1800000"/>
    <n v="1800000"/>
    <n v="0"/>
    <n v="0"/>
    <n v="0"/>
    <s v="Competitive Bidding"/>
    <s v="To be published"/>
    <s v="New contract"/>
    <d v="2017-05-01T00:00:00"/>
    <d v="2017-05-15T00:00:00"/>
    <d v="2017-05-22T00:00:00"/>
    <d v="2017-06-12T00:00:00"/>
    <d v="2017-06-19T00:00:00"/>
    <d v="2017-08-27T00:00:00"/>
    <d v="2017-10-06T00:00:00"/>
    <d v="2017-10-06T00:00:00"/>
    <s v="Security Management"/>
    <s v="Derick Mboweni"/>
  </r>
  <r>
    <n v="1"/>
    <s v="OPS-CL2S-1"/>
    <s v="Programme 2 Service Delivery - % level of performance against the SLA metrics contracted "/>
    <s v="DEA SAWIS Maintenance SAWIS"/>
    <x v="14"/>
    <m/>
    <m/>
    <s v="DEA"/>
    <s v="SAWIS"/>
    <s v="Low"/>
    <s v="SITA Service Delivery"/>
    <s v="Services"/>
    <s v="Technical support"/>
    <s v="ICT"/>
    <s v="OPEX"/>
    <s v="Application Support"/>
    <n v="730070"/>
    <m/>
    <s v="3yrs"/>
    <n v="3063378.14"/>
    <n v="1531689.07"/>
    <n v="1531689.07"/>
    <n v="0"/>
    <n v="0"/>
    <n v="0"/>
    <s v="Existing Contracted Supplier"/>
    <s v="Not for replacement in FY 2016/17"/>
    <s v="Other"/>
    <d v="2017-04-01T00:00:00"/>
    <d v="2017-05-01T00:00:00"/>
    <d v="2017-05-08T00:00:00"/>
    <d v="2017-05-29T00:00:00"/>
    <d v="2017-06-05T00:00:00"/>
    <d v="2017-09-03T00:00:00"/>
    <d v="2017-09-12T00:00:00"/>
    <d v="2017-09-12T00:00:00"/>
    <s v="Cluster 2 Solutions"/>
    <s v="Lourens Swanepoel"/>
  </r>
  <r>
    <n v="2"/>
    <s v="OPS-CL2S-2"/>
    <s v="Programme 2 Service Delivery - % level of performance against the SLA metrics contracted "/>
    <s v="IBM Software licences for the SITA SAPS Managed Application maintenance SLA "/>
    <x v="11"/>
    <m/>
    <m/>
    <s v="SAPS"/>
    <s v="IBM"/>
    <s v="Low"/>
    <s v="Client Specific Contract"/>
    <s v="Software"/>
    <s v="Software license"/>
    <s v="ICT"/>
    <s v="OPEX"/>
    <s v="Application Maintenance"/>
    <n v="213120"/>
    <m/>
    <s v="3yrs"/>
    <n v="16000000"/>
    <n v="8000000"/>
    <n v="8000000"/>
    <n v="0"/>
    <n v="0"/>
    <n v="0"/>
    <s v="Existing Contracted Supplier"/>
    <s v="Not for replacement in FY 2016/17"/>
    <s v="Other"/>
    <d v="2017-04-01T00:00:00"/>
    <d v="2017-05-01T00:00:00"/>
    <d v="2017-05-08T00:00:00"/>
    <d v="2017-05-29T00:00:00"/>
    <d v="2017-06-05T00:00:00"/>
    <d v="2017-09-03T00:00:00"/>
    <d v="2017-09-12T00:00:00"/>
    <d v="2017-09-12T00:00:00"/>
    <s v="Cluster 2 Solutions"/>
    <s v="Susan Meyer"/>
  </r>
  <r>
    <n v="3"/>
    <s v="OPS-CL2S-3"/>
    <s v="Programme 2 Service Delivery - % level of performance against the SLA metrics contracted "/>
    <s v="Oracle licences for the SITA SAPS managed Application maintenance SLA"/>
    <x v="11"/>
    <m/>
    <m/>
    <s v="SAPS"/>
    <s v="Oracle"/>
    <s v="Low"/>
    <s v="Client Specific Contract"/>
    <s v="Software"/>
    <s v="Software license"/>
    <s v="ICT"/>
    <s v="OPEX"/>
    <s v="Application Maintenance"/>
    <n v="213120"/>
    <m/>
    <s v="3yrs"/>
    <n v="2163047.98"/>
    <n v="1081523.99"/>
    <n v="1081523.99"/>
    <n v="0"/>
    <n v="0"/>
    <n v="0"/>
    <s v="Existing Contracted Supplier"/>
    <s v="Not for replacement in FY 2016/17"/>
    <s v="Other"/>
    <d v="2017-04-01T00:00:00"/>
    <d v="2017-05-01T00:00:00"/>
    <d v="2017-05-08T00:00:00"/>
    <d v="2017-05-29T00:00:00"/>
    <d v="2017-06-05T00:00:00"/>
    <d v="2017-09-03T00:00:00"/>
    <d v="2017-09-12T00:00:00"/>
    <d v="2017-09-12T00:00:00"/>
    <s v="Cluster 2 Solutions"/>
    <s v="Susan Meyer"/>
  </r>
  <r>
    <n v="4"/>
    <s v="OPS-CL2S-4"/>
    <s v="Programme 2 Service Delivery - % level of performance against the SLA metrics contracted "/>
    <s v="IBM Software services for the SITA SAPS Managed Application maintenance SLA"/>
    <x v="11"/>
    <m/>
    <m/>
    <s v="SAPS"/>
    <s v="IBM"/>
    <s v="Low"/>
    <s v="SITA Service Delivery"/>
    <s v="Services"/>
    <s v="Technical support"/>
    <s v="ICT"/>
    <s v="OPEX"/>
    <s v="Application Support"/>
    <n v="213120"/>
    <m/>
    <s v="3yrs"/>
    <n v="32000000"/>
    <n v="16000000"/>
    <n v="16000000"/>
    <n v="0"/>
    <n v="0"/>
    <n v="0"/>
    <s v="Existing Contracted Supplier"/>
    <s v="Not for replacement in FY 2016/17"/>
    <s v="Other"/>
    <d v="2017-04-01T00:00:00"/>
    <d v="2017-05-01T00:00:00"/>
    <d v="2017-05-08T00:00:00"/>
    <d v="2017-05-29T00:00:00"/>
    <d v="2017-06-05T00:00:00"/>
    <d v="2017-09-03T00:00:00"/>
    <d v="2017-09-12T00:00:00"/>
    <d v="2017-09-12T00:00:00"/>
    <s v="Cluster 2 Solutions"/>
    <s v="Susan Meyer"/>
  </r>
  <r>
    <n v="5"/>
    <s v="OPS-CL2S-5"/>
    <s v="Programme 2 Service Delivery - % level of performance against the SLA metrics contracted "/>
    <s v="SAPS Profiling (Analytical Capabilities &amp; Visualisation System) Contract Renew"/>
    <x v="19"/>
    <m/>
    <m/>
    <s v="SAPS"/>
    <s v="VA-AMIS Solution"/>
    <s v="High"/>
    <s v="Client Specific Contract"/>
    <s v="Software"/>
    <s v="Software license"/>
    <s v="ICT"/>
    <s v="OPEX"/>
    <s v="Application Maintenance"/>
    <n v="211010"/>
    <m/>
    <s v="3yrs"/>
    <n v="279067982.00784403"/>
    <n v="85131015.529679999"/>
    <n v="92792806.927351207"/>
    <n v="101144159.55081283"/>
    <n v="0"/>
    <n v="0"/>
    <s v="Sole-Source Procurement"/>
    <s v="To be published"/>
    <s v="Other"/>
    <d v="2017-02-10T00:00:00"/>
    <d v="2017-03-12T00:00:00"/>
    <d v="2017-03-19T00:00:00"/>
    <d v="2017-04-09T00:00:00"/>
    <d v="2017-04-16T00:00:00"/>
    <d v="2017-08-23T00:00:00"/>
    <d v="2017-10-02T00:00:00"/>
    <d v="2017-10-02T00:00:00"/>
    <s v="Cluster 2 Solutions"/>
    <s v="William Masango"/>
  </r>
  <r>
    <n v="7"/>
    <s v="OPS-CL2S-7"/>
    <s v="Programme 2 Service Delivery - % level of performance against the SLA metrics contracted "/>
    <s v="SAPS Firearm Permit System Software Licence (Renew)"/>
    <x v="11"/>
    <m/>
    <m/>
    <s v="SAPS"/>
    <s v="FPS"/>
    <s v="High"/>
    <s v="Client Specific Contract"/>
    <s v="Software"/>
    <s v="Software license"/>
    <s v="ICT"/>
    <s v="OPEX"/>
    <s v="Application Maintenance"/>
    <n v="211010"/>
    <m/>
    <s v="3yrs"/>
    <n v="47051537.969999999"/>
    <n v="15683845.99"/>
    <n v="15683845.99"/>
    <n v="15683845.99"/>
    <n v="0"/>
    <n v="0"/>
    <s v="Sole-Source Procurement"/>
    <s v="To be published"/>
    <s v="Other"/>
    <d v="2017-02-28T00:00:00"/>
    <d v="2017-03-30T00:00:00"/>
    <d v="2017-04-06T00:00:00"/>
    <d v="2017-04-27T00:00:00"/>
    <d v="2017-05-04T00:00:00"/>
    <d v="2017-08-11T00:00:00"/>
    <d v="2017-09-20T00:00:00"/>
    <d v="2017-09-20T00:00:00"/>
    <s v="Cluster 2 Solutions"/>
    <s v="William Masango"/>
  </r>
  <r>
    <n v="8"/>
    <s v="OPS-CL2S-8"/>
    <s v="Programme 2 Service Delivery - % level of performance against the SLA metrics contracted "/>
    <s v="SAPS Firearm Permit System On Site Support (Renew)"/>
    <x v="14"/>
    <m/>
    <m/>
    <s v="SAPS"/>
    <s v="FPS"/>
    <s v="High"/>
    <s v="Client Specific Contract"/>
    <s v="Services"/>
    <s v="Technical support"/>
    <s v="ICT"/>
    <s v="OPEX"/>
    <s v="Application Support"/>
    <n v="211010"/>
    <m/>
    <s v="3yrs"/>
    <n v="34425524.82"/>
    <n v="11475174.939999999"/>
    <n v="11475174.939999999"/>
    <n v="11475174.939999999"/>
    <n v="0"/>
    <n v="0"/>
    <s v="Sole-Source Procurement"/>
    <s v="To be published"/>
    <s v="Other"/>
    <d v="2017-02-28T00:00:00"/>
    <d v="2017-03-30T00:00:00"/>
    <d v="2017-04-06T00:00:00"/>
    <d v="2017-04-27T00:00:00"/>
    <d v="2017-05-04T00:00:00"/>
    <d v="2017-08-11T00:00:00"/>
    <d v="2017-09-20T00:00:00"/>
    <d v="2017-09-20T00:00:00"/>
    <s v="Cluster 2 Solutions"/>
    <s v="William Masango"/>
  </r>
  <r>
    <m/>
    <m/>
    <m/>
    <m/>
    <x v="20"/>
    <m/>
    <m/>
    <m/>
    <m/>
    <m/>
    <m/>
    <m/>
    <m/>
    <m/>
    <m/>
    <m/>
    <m/>
    <m/>
    <m/>
    <m/>
    <m/>
    <m/>
    <m/>
    <m/>
    <m/>
    <m/>
    <m/>
    <m/>
    <m/>
    <m/>
    <m/>
    <m/>
    <m/>
    <m/>
    <m/>
    <m/>
    <m/>
    <m/>
  </r>
  <r>
    <n v="10"/>
    <s v="OPS-CL2S-10"/>
    <s v="Programme 2 Service Delivery - % level of performance against the SLA metrics contracted "/>
    <s v="SAPS Animal Identification Delphi maintenance (Renew)"/>
    <x v="11"/>
    <m/>
    <m/>
    <s v="SAPS"/>
    <s v="DELPHI"/>
    <s v="Medium"/>
    <s v="Client Specific Contract"/>
    <s v="Software"/>
    <s v="Software license"/>
    <s v="ICT"/>
    <s v="OPEX"/>
    <s v="Application Maintenance"/>
    <n v="211010"/>
    <m/>
    <s v="&lt;1yr"/>
    <n v="61795.3"/>
    <n v="61795.3"/>
    <n v="0"/>
    <n v="0"/>
    <n v="0"/>
    <n v="0"/>
    <s v="Sole-Source Procurement"/>
    <s v="To be published"/>
    <s v="Other"/>
    <d v="2017-03-31T00:00:00"/>
    <d v="2017-04-14T00:00:00"/>
    <d v="2017-04-21T00:00:00"/>
    <d v="2017-05-12T00:00:00"/>
    <d v="2017-05-19T00:00:00"/>
    <d v="2017-05-28T00:00:00"/>
    <d v="2017-07-07T00:00:00"/>
    <d v="2017-07-07T00:00:00"/>
    <s v="Cluster 2 Solutions"/>
    <s v="William Masango"/>
  </r>
  <r>
    <n v="11"/>
    <s v=""/>
    <s v="Modernise Data Centres"/>
    <s v="Replace the existing HVAC at Modimolle and Nelspruit for SITA with 60 months maintenance"/>
    <x v="7"/>
    <m/>
    <m/>
    <s v="SITA"/>
    <s v="Not Applicable"/>
    <s v="High"/>
    <s v="Services"/>
    <s v="Hardware"/>
    <s v="Hosting"/>
    <s v="ICT"/>
    <s v="CAPEX"/>
    <s v="Non-Catalogue"/>
    <n v="740100"/>
    <n v="720250"/>
    <s v="5yrs"/>
    <n v="3010000"/>
    <n v="2440000"/>
    <n v="114000"/>
    <n v="114000"/>
    <n v="114000"/>
    <n v="114000"/>
    <s v="Competitive Bidding"/>
    <s v="To be published"/>
    <s v="Not Applicable"/>
    <d v="2017-04-01T00:00:00"/>
    <d v="2017-05-01T00:00:00"/>
    <d v="2017-05-08T00:00:00"/>
    <d v="2017-05-29T00:00:00"/>
    <d v="2017-06-05T00:00:00"/>
    <d v="2017-09-03T00:00:00"/>
    <d v="2017-09-12T00:00:00"/>
    <d v="2017-09-12T00:00:00"/>
    <s v="Engineering Support Services"/>
    <s v="Burnan Barnard"/>
  </r>
  <r>
    <n v="12"/>
    <s v=""/>
    <s v="Modernise Data Centres"/>
    <s v="HVAC Modernisation to SITA at Centurion Data Centre with a one year maintenance contract."/>
    <x v="7"/>
    <m/>
    <m/>
    <s v="SITA"/>
    <s v="Not Applicable"/>
    <s v="Medium"/>
    <s v="SITA Service Delivery"/>
    <s v="Hardware"/>
    <s v="Hosting"/>
    <s v="ICT"/>
    <s v="CAPEX"/>
    <s v="Non-Catalogue"/>
    <n v="740100"/>
    <n v="720130"/>
    <s v="&lt;1yr"/>
    <n v="3420000"/>
    <n v="2850000"/>
    <n v="570000"/>
    <n v="0"/>
    <n v="0"/>
    <n v="0"/>
    <s v="Competitive Bidding"/>
    <s v="To be published"/>
    <s v="Not Applicable"/>
    <d v="2017-09-01T00:00:00"/>
    <d v="2017-02-15T00:00:00"/>
    <d v="2017-02-22T00:00:00"/>
    <d v="2017-03-15T00:00:00"/>
    <d v="2017-03-22T00:00:00"/>
    <d v="2017-05-30T00:00:00"/>
    <d v="2017-07-09T00:00:00"/>
    <d v="2017-07-09T00:00:00"/>
    <s v="Engineering Support Services"/>
    <s v="Burnan Barnard"/>
  </r>
  <r>
    <n v="13"/>
    <s v=""/>
    <s v="Modernise Data Centres"/>
    <s v="HVAC Modernisation to SITA at Pietermaritzburg Data Centre with a five year maintenance contract."/>
    <x v="7"/>
    <m/>
    <m/>
    <s v="SITA"/>
    <s v="Not Applicable"/>
    <s v="High"/>
    <s v="SITA Service Delivery"/>
    <s v="Hardware"/>
    <s v="Hosting"/>
    <s v="ICT"/>
    <s v="CAPEX"/>
    <s v="Non-Catalogue"/>
    <n v="740100"/>
    <n v="720130"/>
    <s v="5yrs"/>
    <n v="11400000"/>
    <n v="10260000"/>
    <n v="227999.99999999997"/>
    <n v="227999.99999999997"/>
    <n v="227999.99999999997"/>
    <n v="227999.99999999997"/>
    <s v="Competitive Bidding"/>
    <s v="To be published"/>
    <s v="Not Applicable"/>
    <d v="2017-06-10T00:00:00"/>
    <d v="2017-07-01T00:00:00"/>
    <d v="2017-07-08T00:00:00"/>
    <d v="2017-08-28T00:00:00"/>
    <d v="2017-09-04T00:00:00"/>
    <d v="2017-12-12T00:00:00"/>
    <d v="2018-01-21T00:00:00"/>
    <d v="2018-01-21T00:00:00"/>
    <s v="Engineering Support Services"/>
    <s v="Burnan Barnard"/>
  </r>
  <r>
    <n v="14"/>
    <s v=""/>
    <s v="Modernise Data Centres"/>
    <s v="Provide HVAC Maintenance to SITA Pretoria sites for a period of 24 months."/>
    <x v="7"/>
    <m/>
    <m/>
    <s v="SITA"/>
    <s v="Not Applicable"/>
    <s v="High"/>
    <s v="Services"/>
    <s v="Hardware"/>
    <s v="Hosting"/>
    <s v="ICT"/>
    <s v="OPEX"/>
    <s v="Non-Catalogue"/>
    <n v="740100"/>
    <n v="720250"/>
    <s v="2yrs"/>
    <n v="29999884.280000001"/>
    <n v="15633960"/>
    <n v="15633960"/>
    <n v="0"/>
    <n v="0"/>
    <n v="0"/>
    <s v="Competitive Bidding"/>
    <s v="Published"/>
    <s v="RFB 952/2011"/>
    <d v="2017-04-01T00:00:00"/>
    <d v="2017-05-01T00:00:00"/>
    <d v="2017-05-08T00:00:00"/>
    <d v="2017-05-29T00:00:00"/>
    <d v="2017-06-05T00:00:00"/>
    <d v="2017-09-03T00:00:00"/>
    <d v="2017-09-12T00:00:00"/>
    <d v="2017-09-12T00:00:00"/>
    <s v="Engineering Support Services"/>
    <s v="Burnan Barnard"/>
  </r>
  <r>
    <n v="15"/>
    <s v=""/>
    <s v="Modernise Data Centres"/>
    <s v="Provide Environmental Alarm Integration services to SITA at Centurion, Beta and Numerus Data Centres with a one year maintenance contract."/>
    <x v="17"/>
    <m/>
    <m/>
    <s v="SITA"/>
    <s v="Not Applicable"/>
    <s v="Medium"/>
    <s v="SITA Service Delivery"/>
    <s v="Hardware"/>
    <s v="Hosting"/>
    <s v="ICT"/>
    <s v="CAPEX"/>
    <s v="Non-Catalogue"/>
    <n v="740100"/>
    <n v="720130"/>
    <s v="&lt;1yr"/>
    <n v="1140000"/>
    <n v="1000000"/>
    <n v="140000"/>
    <n v="0"/>
    <n v="0"/>
    <n v="0"/>
    <s v="Competitive Bidding"/>
    <s v="To be published"/>
    <s v="Not Applicable"/>
    <d v="2017-09-01T00:00:00"/>
    <d v="2017-10-01T00:00:00"/>
    <d v="2017-10-08T00:00:00"/>
    <d v="2017-10-29T00:00:00"/>
    <d v="2017-07-20T00:00:00"/>
    <d v="2017-10-18T00:00:00"/>
    <d v="2017-10-27T00:00:00"/>
    <d v="2017-10-27T00:00:00"/>
    <s v="Engineering Support Services"/>
    <s v="Burnan Barnard"/>
  </r>
  <r>
    <n v="16"/>
    <s v=""/>
    <s v="Modernise Data Centres"/>
    <s v="Provide Transformers to SITA at Centurion, Beta and Numerus Data Centres with a five year maintenance contract."/>
    <x v="6"/>
    <m/>
    <m/>
    <s v="SITA"/>
    <s v="Not Applicable"/>
    <s v="High"/>
    <s v="SITA Service Delivery"/>
    <s v="Hardware"/>
    <s v="Hosting"/>
    <s v="ICT"/>
    <s v="CAPEX"/>
    <s v="Non-Catalogue"/>
    <n v="740100"/>
    <n v="720130"/>
    <s v="5yrs"/>
    <n v="7695000"/>
    <n v="7125000"/>
    <n v="113999.99999999999"/>
    <n v="113999.99999999999"/>
    <n v="113999.99999999999"/>
    <n v="113999.99999999999"/>
    <s v="Competitive Bidding"/>
    <s v="To be published"/>
    <s v="Not Applicable"/>
    <d v="2017-07-01T00:00:00"/>
    <d v="2017-07-31T00:00:00"/>
    <d v="2017-08-07T00:00:00"/>
    <d v="2017-08-28T00:00:00"/>
    <d v="2017-07-20T00:00:00"/>
    <d v="2017-10-18T00:00:00"/>
    <d v="2017-10-27T00:00:00"/>
    <d v="2017-10-27T00:00:00"/>
    <s v="Engineering Support Services"/>
    <s v="Burnan Barnard"/>
  </r>
  <r>
    <n v="17"/>
    <s v=""/>
    <s v="Modernise Data Centres"/>
    <s v="Provide Generators to SITA at Centurion with a five year maintenance contract."/>
    <x v="6"/>
    <m/>
    <m/>
    <s v="SITA"/>
    <s v="Not Applicable"/>
    <s v="High"/>
    <s v="SITA Service Delivery"/>
    <s v="Hardware"/>
    <s v="Hosting"/>
    <s v="ICT"/>
    <s v="CAPEX"/>
    <s v="Non-Catalogue"/>
    <n v="740100"/>
    <n v="720130"/>
    <s v="5yrs"/>
    <n v="38760000"/>
    <n v="36480000"/>
    <n v="455999.99999999994"/>
    <n v="455999.99999999994"/>
    <n v="455999.99999999994"/>
    <n v="455999.99999999994"/>
    <s v="Competitive Bidding"/>
    <s v="To be published"/>
    <s v="Not Applicable"/>
    <d v="2017-06-01T00:00:00"/>
    <d v="2017-07-01T00:00:00"/>
    <d v="2017-07-08T00:00:00"/>
    <d v="2017-07-29T00:00:00"/>
    <d v="2017-08-19T00:00:00"/>
    <d v="2017-11-17T00:00:00"/>
    <d v="2017-11-26T00:00:00"/>
    <d v="2017-11-26T00:00:00"/>
    <s v="Engineering Support Services"/>
    <s v="Burnan Barnard"/>
  </r>
  <r>
    <n v="18"/>
    <s v=""/>
    <s v="Modernise Data Centres"/>
    <s v="Provide Generator to SITA at Mthatha and East London with a five year maintenance contract."/>
    <x v="6"/>
    <m/>
    <m/>
    <s v="SITA"/>
    <s v="Not Applicable"/>
    <s v="High"/>
    <s v="SITA Service Delivery"/>
    <s v="Hardware"/>
    <s v="Hosting"/>
    <s v="ICT"/>
    <s v="CAPEX"/>
    <s v="Non-Catalogue"/>
    <n v="740100"/>
    <n v="720130"/>
    <s v="5yrs"/>
    <n v="4332000"/>
    <n v="3477000"/>
    <n v="114000"/>
    <n v="114000"/>
    <n v="114000"/>
    <n v="114000"/>
    <s v="Competitive Bidding"/>
    <s v="To be published"/>
    <s v="Not Applicable"/>
    <d v="2017-05-26T00:00:00"/>
    <d v="2017-06-25T00:00:00"/>
    <d v="2017-07-02T00:00:00"/>
    <d v="2017-07-23T00:00:00"/>
    <d v="2017-07-30T00:00:00"/>
    <d v="2017-10-28T00:00:00"/>
    <d v="2017-11-06T00:00:00"/>
    <d v="2017-11-06T00:00:00"/>
    <s v="Engineering Support Services"/>
    <s v="Burnan Barnard"/>
  </r>
  <r>
    <n v="19"/>
    <s v=""/>
    <s v="Modernise Data Centres"/>
    <s v="Provide UPS Batteries to SITA for Beta and Numerus Data Centres with a five year maintenance contract."/>
    <x v="6"/>
    <m/>
    <m/>
    <s v="SITA"/>
    <s v="Not Applicable"/>
    <s v="High"/>
    <s v="SITA Service Delivery"/>
    <s v="Hardware"/>
    <s v="Hosting"/>
    <s v="ICT"/>
    <s v="CAPEX"/>
    <s v="Non-Catalogue"/>
    <n v="740100"/>
    <n v="720130"/>
    <s v="5yrs"/>
    <n v="6840000"/>
    <n v="5985000"/>
    <n v="170999.99999999997"/>
    <n v="170999.99999999997"/>
    <n v="170999.99999999997"/>
    <n v="170999.99999999997"/>
    <s v="Competitive Bidding"/>
    <s v="To be published"/>
    <s v="Not Applicable"/>
    <d v="2017-07-01T00:00:00"/>
    <d v="2017-07-31T00:00:00"/>
    <d v="2017-08-07T00:00:00"/>
    <d v="2017-08-28T00:00:00"/>
    <d v="2017-09-04T00:00:00"/>
    <d v="2017-12-03T00:00:00"/>
    <d v="2017-12-12T00:00:00"/>
    <d v="2017-12-12T00:00:00"/>
    <s v="Engineering Support Services"/>
    <s v="Burnan Barnard"/>
  </r>
  <r>
    <m/>
    <m/>
    <m/>
    <m/>
    <x v="20"/>
    <m/>
    <m/>
    <m/>
    <m/>
    <m/>
    <m/>
    <m/>
    <m/>
    <m/>
    <m/>
    <m/>
    <m/>
    <m/>
    <m/>
    <m/>
    <m/>
    <m/>
    <m/>
    <m/>
    <m/>
    <m/>
    <m/>
    <m/>
    <m/>
    <m/>
    <m/>
    <m/>
    <m/>
    <m/>
    <m/>
    <m/>
    <m/>
    <m/>
  </r>
  <r>
    <m/>
    <m/>
    <m/>
    <m/>
    <x v="20"/>
    <m/>
    <m/>
    <m/>
    <m/>
    <m/>
    <m/>
    <m/>
    <m/>
    <m/>
    <m/>
    <m/>
    <m/>
    <m/>
    <m/>
    <m/>
    <m/>
    <m/>
    <m/>
    <m/>
    <m/>
    <m/>
    <m/>
    <m/>
    <m/>
    <m/>
    <m/>
    <m/>
    <m/>
    <m/>
    <m/>
    <m/>
    <m/>
    <m/>
  </r>
  <r>
    <n v="22"/>
    <s v=""/>
    <s v="Modernise Data Centres"/>
    <s v="Low Voltage Distribution Board and Reticulation Modernisation to SITA at Beta with a five year maintenance contract."/>
    <x v="21"/>
    <m/>
    <m/>
    <s v="SITA"/>
    <s v="Not Applicable"/>
    <s v="Medium"/>
    <s v="SITA Service Delivery"/>
    <s v="Hardware"/>
    <s v="Hosting"/>
    <s v="ICT"/>
    <s v="CAPEX"/>
    <s v="Non-Catalogue"/>
    <n v="740100"/>
    <n v="720130"/>
    <s v="5yrs"/>
    <n v="5700000"/>
    <n v="4950000"/>
    <n v="150000"/>
    <n v="150000"/>
    <n v="150000"/>
    <n v="150000"/>
    <s v="Competitive Bidding"/>
    <s v="To be published"/>
    <s v="Not Applicable"/>
    <d v="2017-08-01T00:00:00"/>
    <d v="2017-08-31T00:00:00"/>
    <d v="2017-09-07T00:00:00"/>
    <d v="2017-09-28T00:00:00"/>
    <d v="2017-10-05T00:00:00"/>
    <d v="2018-01-03T00:00:00"/>
    <d v="2018-01-12T00:00:00"/>
    <d v="2018-01-12T00:00:00"/>
    <s v="Engineering Support Services"/>
    <s v="Burnan Barnard"/>
  </r>
  <r>
    <m/>
    <m/>
    <m/>
    <m/>
    <x v="20"/>
    <m/>
    <m/>
    <m/>
    <m/>
    <m/>
    <m/>
    <m/>
    <m/>
    <m/>
    <m/>
    <m/>
    <m/>
    <m/>
    <m/>
    <m/>
    <m/>
    <m/>
    <m/>
    <m/>
    <m/>
    <m/>
    <m/>
    <m/>
    <m/>
    <m/>
    <m/>
    <m/>
    <m/>
    <m/>
    <m/>
    <m/>
    <m/>
    <m/>
  </r>
  <r>
    <m/>
    <m/>
    <m/>
    <m/>
    <x v="20"/>
    <m/>
    <m/>
    <m/>
    <m/>
    <m/>
    <m/>
    <m/>
    <m/>
    <m/>
    <m/>
    <m/>
    <m/>
    <m/>
    <m/>
    <m/>
    <m/>
    <m/>
    <m/>
    <m/>
    <m/>
    <m/>
    <m/>
    <m/>
    <m/>
    <m/>
    <m/>
    <m/>
    <m/>
    <m/>
    <m/>
    <m/>
    <m/>
    <m/>
  </r>
  <r>
    <n v="27"/>
    <s v=""/>
    <s v="Modernise Data Centres"/>
    <s v="Appointment of a multi disciplinary consulting engineer for the provision of professional services to SITA at the Data Centres."/>
    <x v="22"/>
    <m/>
    <m/>
    <s v="SITA"/>
    <s v="Not Applicable"/>
    <s v="High"/>
    <s v="SITA Service Delivery"/>
    <s v="Hardware"/>
    <s v="Hosting"/>
    <s v="ICT"/>
    <s v="CAPEX"/>
    <s v="Non-Catalogue"/>
    <n v="740100"/>
    <n v="720130"/>
    <s v="5yrs"/>
    <n v="91199999.999999985"/>
    <n v="5557500"/>
    <n v="21410625"/>
    <n v="21410625"/>
    <n v="21410625"/>
    <n v="21410625"/>
    <s v="Competitive Bidding"/>
    <s v="To be published"/>
    <s v="Not Applicable"/>
    <d v="2017-06-01T00:00:00"/>
    <d v="2017-07-01T00:00:00"/>
    <d v="2017-07-08T00:00:00"/>
    <d v="2017-07-29T00:00:00"/>
    <d v="2017-08-05T00:00:00"/>
    <d v="2017-11-03T00:00:00"/>
    <d v="2017-11-12T00:00:00"/>
    <d v="2017-11-12T00:00:00"/>
    <s v="Engineering Support Services"/>
    <s v="Burnan Barnard"/>
  </r>
  <r>
    <m/>
    <m/>
    <m/>
    <m/>
    <x v="20"/>
    <m/>
    <m/>
    <m/>
    <m/>
    <m/>
    <m/>
    <m/>
    <m/>
    <m/>
    <m/>
    <m/>
    <m/>
    <m/>
    <m/>
    <m/>
    <m/>
    <m/>
    <m/>
    <m/>
    <m/>
    <m/>
    <m/>
    <m/>
    <m/>
    <m/>
    <m/>
    <m/>
    <m/>
    <m/>
    <m/>
    <m/>
    <m/>
    <m/>
  </r>
  <r>
    <n v="29"/>
    <s v=""/>
    <s v="Modernise Data Centres"/>
    <s v="Appointment of a HVAC consulting engineer for the provision of professional services to SITA at the Data Centres."/>
    <x v="22"/>
    <m/>
    <m/>
    <s v="SITA"/>
    <s v="Not Applicable"/>
    <s v="High"/>
    <s v="Services"/>
    <s v="Hardware"/>
    <s v="Hosting"/>
    <s v="ICT"/>
    <s v="OPEX"/>
    <s v="Non-Catalogue"/>
    <n v="740100"/>
    <n v="720330"/>
    <s v="&lt;1yr"/>
    <n v="683999.99999999988"/>
    <n v="683999.99999999988"/>
    <n v="0"/>
    <n v="0"/>
    <n v="0"/>
    <n v="0"/>
    <s v="Competitive Bidding"/>
    <s v="To be published"/>
    <s v="Not Applicable"/>
    <d v="2017-06-01T00:00:00"/>
    <d v="2017-07-01T00:00:00"/>
    <d v="2017-07-08T00:00:00"/>
    <d v="2017-07-29T00:00:00"/>
    <d v="2017-08-05T00:00:00"/>
    <d v="2017-11-03T00:00:00"/>
    <d v="2017-11-12T00:00:00"/>
    <d v="2017-11-12T00:00:00"/>
    <s v="Engineering Support Services"/>
    <s v="Burnan Barnard"/>
  </r>
  <r>
    <n v="30"/>
    <s v="OPS-HSER-28"/>
    <s v="Service Delivery"/>
    <s v="3 year contract for the supply of Microfilm and archiving services to the DOD"/>
    <x v="15"/>
    <m/>
    <m/>
    <s v="DOD"/>
    <s v="N/A"/>
    <s v="High"/>
    <s v="Client Specific Contract"/>
    <s v="Services"/>
    <s v="Managed services outsourcing"/>
    <s v="ICT"/>
    <s v="OPEX"/>
    <s v="Hosting"/>
    <n v="221410"/>
    <n v="620090"/>
    <s v="3yrs"/>
    <n v="10640851"/>
    <n v="0"/>
    <n v="3309644"/>
    <n v="3541995"/>
    <n v="3789212"/>
    <n v="0"/>
    <s v="Competitive Bidding"/>
    <s v="To be published"/>
    <s v="RFB861/2010"/>
    <d v="2017-01-30T00:00:00"/>
    <d v="2017-03-01T00:00:00"/>
    <d v="2017-03-08T00:00:00"/>
    <d v="2017-03-29T00:00:00"/>
    <d v="2017-04-05T00:00:00"/>
    <d v="2017-07-04T00:00:00"/>
    <d v="2017-07-13T00:00:00"/>
    <d v="2017-07-13T00:00:00"/>
    <s v="Hosting Services"/>
    <s v="Martin Wooding"/>
  </r>
  <r>
    <n v="31"/>
    <s v="OPS-HSER-29"/>
    <s v="Service Delivery"/>
    <s v="3 year contract with Blue Turtle technologies for the support and maintenance of Dumpmaster Software"/>
    <x v="14"/>
    <m/>
    <m/>
    <s v="DOD"/>
    <s v="Product"/>
    <s v="High"/>
    <s v="Client Specific Contract"/>
    <s v="Software"/>
    <s v="Maintenance and support"/>
    <s v="ICT"/>
    <s v="OPEX"/>
    <s v="Hosting"/>
    <n v="221410"/>
    <n v="620010"/>
    <s v="3yrs"/>
    <s v=" R 4,468,054.77 "/>
    <n v="1431334.81"/>
    <n v="1488588.14"/>
    <n v="1548131.82"/>
    <n v="0"/>
    <n v="0"/>
    <s v="Sole-Source Procurement"/>
    <s v="Not for replacement in FY 2016/17"/>
    <s v="Other"/>
    <d v="2017-03-17T00:00:00"/>
    <d v="2017-04-16T00:00:00"/>
    <d v="2017-04-23T00:00:00"/>
    <d v="2017-05-14T00:00:00"/>
    <d v="2017-05-21T00:00:00"/>
    <d v="2017-08-19T00:00:00"/>
    <d v="2017-08-28T00:00:00"/>
    <d v="2017-08-28T00:00:00"/>
    <s v="Hosting Services"/>
    <s v="Martin Wooding"/>
  </r>
  <r>
    <m/>
    <m/>
    <m/>
    <m/>
    <x v="20"/>
    <m/>
    <m/>
    <m/>
    <m/>
    <m/>
    <m/>
    <m/>
    <m/>
    <m/>
    <m/>
    <m/>
    <m/>
    <m/>
    <m/>
    <m/>
    <m/>
    <m/>
    <m/>
    <m/>
    <m/>
    <m/>
    <m/>
    <m/>
    <m/>
    <m/>
    <m/>
    <m/>
    <m/>
    <m/>
    <m/>
    <m/>
    <m/>
    <m/>
  </r>
  <r>
    <n v="33"/>
    <s v="OPS-HSER-33"/>
    <s v="Service Delivery"/>
    <s v="Business Continuity Volumes and Geographically Dispersed Disaster Restart for EMC Storage"/>
    <x v="23"/>
    <m/>
    <m/>
    <s v="SITA &amp; Clients"/>
    <s v="Product"/>
    <s v="High"/>
    <s v="SITA Service Delivery"/>
    <s v="Software"/>
    <s v="Infrastructure software"/>
    <s v="ICT"/>
    <s v="CAPEX"/>
    <s v="Hosting"/>
    <n v="221110"/>
    <n v="113100"/>
    <s v="3yrs"/>
    <n v="13359000"/>
    <n v="13359000"/>
    <n v="0"/>
    <n v="0"/>
    <n v="0"/>
    <n v="0"/>
    <s v="Sole-Source Procurement"/>
    <m/>
    <s v="New contract"/>
    <d v="2017-03-31T00:00:00"/>
    <d v="2017-04-30T00:00:00"/>
    <d v="2017-05-07T00:00:00"/>
    <d v="2017-05-28T00:00:00"/>
    <d v="2017-06-04T00:00:00"/>
    <d v="2017-09-02T00:00:00"/>
    <d v="2017-09-11T00:00:00"/>
    <d v="2017-09-11T00:00:00"/>
    <s v="Hosting Services"/>
    <s v="Barbara Young"/>
  </r>
  <r>
    <m/>
    <m/>
    <m/>
    <m/>
    <x v="20"/>
    <m/>
    <m/>
    <m/>
    <m/>
    <m/>
    <m/>
    <m/>
    <m/>
    <m/>
    <m/>
    <m/>
    <m/>
    <m/>
    <m/>
    <m/>
    <m/>
    <m/>
    <m/>
    <m/>
    <m/>
    <m/>
    <m/>
    <m/>
    <m/>
    <m/>
    <m/>
    <m/>
    <m/>
    <m/>
    <m/>
    <m/>
    <m/>
    <m/>
  </r>
  <r>
    <n v="35"/>
    <s v="OPS-HSER-35"/>
    <s v="Service Delivery"/>
    <s v="Procurement of 400 Tape cartridges for Centurion &amp; DR VTS"/>
    <x v="24"/>
    <m/>
    <m/>
    <s v="SITA"/>
    <s v="Product"/>
    <s v="High"/>
    <s v="SITA Service Delivery"/>
    <s v="Hardware"/>
    <s v="Storage and Backups"/>
    <s v="ICT"/>
    <s v="OPEX"/>
    <s v="Hosting"/>
    <n v="221110"/>
    <n v="620100"/>
    <s v="Once-off"/>
    <n v="1850000"/>
    <n v="1850000"/>
    <n v="0"/>
    <n v="0"/>
    <n v="0"/>
    <n v="0"/>
    <s v="Preferred List"/>
    <s v="To be published"/>
    <s v="Other"/>
    <d v="2017-06-01T00:00:00"/>
    <d v="2017-07-01T00:00:00"/>
    <d v="2017-07-08T00:00:00"/>
    <d v="2017-07-29T00:00:00"/>
    <d v="2017-08-05T00:00:00"/>
    <d v="2017-11-03T00:00:00"/>
    <d v="2017-11-12T00:00:00"/>
    <d v="2017-11-12T00:00:00"/>
    <s v="Hosting Services"/>
    <s v="Martin Van Der Linde"/>
  </r>
  <r>
    <m/>
    <m/>
    <m/>
    <m/>
    <x v="20"/>
    <m/>
    <m/>
    <m/>
    <m/>
    <m/>
    <m/>
    <m/>
    <m/>
    <m/>
    <m/>
    <m/>
    <m/>
    <m/>
    <m/>
    <m/>
    <m/>
    <m/>
    <m/>
    <m/>
    <m/>
    <m/>
    <m/>
    <m/>
    <m/>
    <m/>
    <m/>
    <m/>
    <m/>
    <m/>
    <m/>
    <m/>
    <m/>
    <m/>
  </r>
  <r>
    <m/>
    <m/>
    <m/>
    <m/>
    <x v="20"/>
    <m/>
    <m/>
    <m/>
    <m/>
    <m/>
    <m/>
    <m/>
    <m/>
    <m/>
    <m/>
    <m/>
    <m/>
    <m/>
    <m/>
    <m/>
    <m/>
    <m/>
    <m/>
    <m/>
    <m/>
    <m/>
    <m/>
    <m/>
    <m/>
    <m/>
    <m/>
    <m/>
    <m/>
    <m/>
    <m/>
    <m/>
    <m/>
    <m/>
  </r>
  <r>
    <n v="38"/>
    <s v="OPS-HSER-38"/>
    <s v="Service Delivery"/>
    <s v="4 Vehicle Licence renewals for Forklifts"/>
    <x v="18"/>
    <m/>
    <m/>
    <s v="SITA"/>
    <s v="N/A"/>
    <s v="Medium"/>
    <s v="SITA Service Delivery"/>
    <s v="Facilities_Management_and_Services"/>
    <s v="Utilities"/>
    <s v="Non-ICT"/>
    <s v="OPEX"/>
    <s v="Hosted Batch Printing"/>
    <n v="221330"/>
    <n v="720080"/>
    <s v="2yrs"/>
    <n v="7000"/>
    <n v="7000"/>
    <n v="0"/>
    <n v="0"/>
    <n v="0"/>
    <n v="0"/>
    <s v="Request for Quotation"/>
    <s v="To be published"/>
    <s v="Other"/>
    <d v="2017-06-21T00:00:00"/>
    <d v="2017-07-21T00:00:00"/>
    <d v="2017-07-28T00:00:00"/>
    <d v="2017-08-18T00:00:00"/>
    <d v="2017-08-25T00:00:00"/>
    <d v="2017-11-23T00:00:00"/>
    <d v="2017-12-02T00:00:00"/>
    <d v="2017-12-02T00:00:00"/>
    <s v="Hosting Services"/>
    <s v="Jaco Smal"/>
  </r>
  <r>
    <m/>
    <m/>
    <m/>
    <m/>
    <x v="20"/>
    <m/>
    <m/>
    <m/>
    <m/>
    <m/>
    <m/>
    <m/>
    <m/>
    <m/>
    <m/>
    <m/>
    <m/>
    <m/>
    <m/>
    <m/>
    <m/>
    <m/>
    <m/>
    <m/>
    <m/>
    <m/>
    <m/>
    <m/>
    <m/>
    <m/>
    <m/>
    <m/>
    <m/>
    <m/>
    <m/>
    <m/>
    <m/>
    <m/>
  </r>
  <r>
    <n v="40"/>
    <s v="OPS-HSER-40"/>
    <s v="Service Delivery"/>
    <s v="Contract for the supply of Pre-Printered full Colour various paper sizes, simplex and duplex"/>
    <x v="12"/>
    <m/>
    <m/>
    <s v="SITA &amp; Clients"/>
    <s v="N/A"/>
    <s v="High"/>
    <s v="SITA Service Delivery"/>
    <s v="Print_and_Stationery"/>
    <s v="Stationery"/>
    <s v="Non-ICT"/>
    <s v="OPEX"/>
    <s v="Hosted Batch Printing"/>
    <n v="221330"/>
    <n v="620100"/>
    <s v="3yrs"/>
    <n v="20000000"/>
    <n v="3333333.33"/>
    <n v="6666666.6600000001"/>
    <n v="6666666.6600000001"/>
    <n v="3333333.35"/>
    <n v="0"/>
    <s v="Competitive Bidding"/>
    <s v="To be published"/>
    <s v="RFB 1083/2013"/>
    <d v="2017-03-31T00:00:00"/>
    <d v="2017-04-30T00:00:00"/>
    <d v="2017-05-07T00:00:00"/>
    <d v="2017-05-28T00:00:00"/>
    <d v="2017-06-04T00:00:00"/>
    <d v="2017-09-02T00:00:00"/>
    <d v="2017-09-11T00:00:00"/>
    <d v="2017-09-11T00:00:00"/>
    <s v="Hosting Services"/>
    <s v="Jaco Smal"/>
  </r>
  <r>
    <n v="41"/>
    <s v="OPS-HSER-41"/>
    <s v="Service Delivery"/>
    <s v="Contract for the supply of various Consumbales for 3 years"/>
    <x v="12"/>
    <m/>
    <m/>
    <s v="SITA &amp; Clients"/>
    <s v="N/A"/>
    <s v="High"/>
    <s v="SITA Service Delivery"/>
    <s v="Print_and_Stationery"/>
    <s v="Stationery"/>
    <s v="Non-ICT"/>
    <s v="OPEX"/>
    <s v="Hosted Batch Printing"/>
    <n v="221330"/>
    <n v="620100"/>
    <s v="3yrs"/>
    <n v="5700000"/>
    <n v="1900000"/>
    <n v="1900000"/>
    <n v="1900000"/>
    <n v="0"/>
    <n v="0"/>
    <s v="Competitive Bidding"/>
    <s v="To be published"/>
    <s v="RFB 869"/>
    <d v="2017-06-28T00:00:00"/>
    <d v="2017-07-28T00:00:00"/>
    <d v="2017-08-04T00:00:00"/>
    <d v="2017-08-25T00:00:00"/>
    <d v="2017-09-01T00:00:00"/>
    <d v="2017-11-30T00:00:00"/>
    <d v="2017-12-09T00:00:00"/>
    <d v="2017-12-09T00:00:00"/>
    <s v="Hosting Services"/>
    <s v="Jaco Smal"/>
  </r>
  <r>
    <n v="42"/>
    <s v="OPS-HSER-42"/>
    <s v="Service Delivery"/>
    <s v="Contract for the supply of a Flash fusion continuous stack to stack printer, to be incorporated under the Canon umbrella contract"/>
    <x v="4"/>
    <m/>
    <m/>
    <s v="SITA &amp; Clients"/>
    <s v="Product"/>
    <s v="High"/>
    <s v="SITA Service Delivery"/>
    <s v="Hardware"/>
    <s v="Printers"/>
    <s v="ICT"/>
    <s v="CAPEX"/>
    <s v="Hosted Batch Printing"/>
    <n v="221330"/>
    <n v="113201"/>
    <s v="3yrs"/>
    <n v="2000000"/>
    <n v="2000000"/>
    <n v="0"/>
    <n v="0"/>
    <n v="0"/>
    <n v="0"/>
    <s v="Sole-Source Procurement"/>
    <s v="To be published"/>
    <s v="Other"/>
    <d v="2017-03-31T00:00:00"/>
    <d v="2017-04-30T00:00:00"/>
    <d v="2017-05-07T00:00:00"/>
    <d v="2017-05-28T00:00:00"/>
    <d v="2017-06-04T00:00:00"/>
    <d v="2017-09-02T00:00:00"/>
    <d v="2017-09-11T00:00:00"/>
    <d v="2017-09-11T00:00:00"/>
    <s v="Hosting Services"/>
    <s v="Jaco Smal"/>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47"/>
    <s v=""/>
    <s v="Service Delivery"/>
    <s v="3 year contract for Support and Maintenance of 2 x ADVA WDM (Numerus &amp; Beta)"/>
    <x v="14"/>
    <m/>
    <m/>
    <s v="SAPS"/>
    <s v="Product"/>
    <s v="High"/>
    <s v="SITA Service Delivery"/>
    <s v="Hardware"/>
    <s v="Maintenance and support"/>
    <s v="ICT"/>
    <s v="OPEX"/>
    <s v="Hosting"/>
    <n v="221210"/>
    <n v="620050"/>
    <s v="3yrs"/>
    <n v="864060.47"/>
    <n v="864060.47"/>
    <n v="0"/>
    <n v="0"/>
    <n v="0"/>
    <n v="0"/>
    <s v="Restricted/Closed bidding"/>
    <s v="To be published"/>
    <s v="Other"/>
    <d v="2017-04-01T00:00:00"/>
    <d v="2017-05-01T00:00:00"/>
    <d v="2017-05-08T00:00:00"/>
    <d v="2017-05-29T00:00:00"/>
    <d v="2017-06-05T00:00:00"/>
    <d v="2017-09-03T00:00:00"/>
    <d v="2017-09-12T00:00:00"/>
    <d v="2017-09-12T00:00:00"/>
    <s v="Hosting Services"/>
    <s v="Riyaan Richards"/>
  </r>
  <r>
    <n v="48"/>
    <s v=""/>
    <s v="Service Delivery"/>
    <s v="1-year renewal of Cheryl Watson's Tuning Letter"/>
    <x v="25"/>
    <m/>
    <m/>
    <s v="SITA &amp; Clients"/>
    <s v="Product"/>
    <s v="Medium"/>
    <s v="SITA Service Delivery"/>
    <s v="Professional_Services"/>
    <s v="Subscription and Membership"/>
    <s v="Non-ICT"/>
    <s v="OPEX"/>
    <s v="Hosting"/>
    <n v="221110"/>
    <n v="720170"/>
    <s v="Once-off"/>
    <n v="31875"/>
    <n v="31875"/>
    <n v="0"/>
    <n v="0"/>
    <n v="0"/>
    <n v="0"/>
    <s v="Sole-Source Procurement"/>
    <s v="Not for replacement in FY 2016/17"/>
    <s v="Other"/>
    <d v="2017-03-31T00:00:00"/>
    <d v="2017-04-30T00:00:00"/>
    <d v="2017-05-07T00:00:00"/>
    <d v="2017-05-28T00:00:00"/>
    <d v="2017-06-04T00:00:00"/>
    <d v="2017-09-02T00:00:00"/>
    <d v="2017-09-11T00:00:00"/>
    <d v="2017-09-11T00:00:00"/>
    <s v="Hosting Services"/>
    <s v="Barbara Young"/>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82"/>
    <s v="OPS-ISER-1"/>
    <s v="Service Delivery - Transforrm SITA into customer centric organisation"/>
    <s v="Supply Articulate Studio '13 (3 year licence including maintanance &amp; support)"/>
    <x v="11"/>
    <m/>
    <m/>
    <s v="DOD"/>
    <s v="Adobe"/>
    <s v="High"/>
    <s v="SITA Service Delivery"/>
    <s v="Software"/>
    <s v="Software license"/>
    <s v="ICT"/>
    <s v="CAPEX"/>
    <s v="Non-Catalogue"/>
    <n v="720165"/>
    <n v="620010"/>
    <s v="3yrs"/>
    <n v="15000"/>
    <n v="15000"/>
    <n v="0"/>
    <n v="0"/>
    <n v="0"/>
    <n v="0"/>
    <s v="Request for Quotation"/>
    <s v="To be published"/>
    <s v="New contract"/>
    <d v="2017-04-01T00:00:00"/>
    <d v="2017-05-01T00:00:00"/>
    <d v="2017-05-08T00:00:00"/>
    <d v="2017-05-29T00:00:00"/>
    <d v="2017-06-05T00:00:00"/>
    <d v="2017-09-03T00:00:00"/>
    <d v="2017-09-12T00:00:00"/>
    <d v="2017-09-12T00:00:00"/>
    <s v="Implementation Services"/>
    <s v="Phindiwe Mazomba"/>
  </r>
  <r>
    <n v="83"/>
    <s v="OPS-ISER-2"/>
    <s v="Service Delivery - Transforrm SITA into customer centric organisation"/>
    <s v="Supply Articulate Storyline 2 (3 year licence including maintance &amp; support)"/>
    <x v="11"/>
    <m/>
    <m/>
    <s v="DOD"/>
    <s v="Adobe"/>
    <s v="High"/>
    <s v="SITA Service Delivery"/>
    <s v="Software"/>
    <s v="Software license"/>
    <s v="ICT"/>
    <s v="CAPEX"/>
    <s v="Non-Catalogue"/>
    <n v="720165"/>
    <n v="620010"/>
    <s v="3yrs"/>
    <n v="64000"/>
    <n v="64000"/>
    <n v="0"/>
    <n v="0"/>
    <n v="0"/>
    <n v="0"/>
    <s v="Request for Quotation"/>
    <s v="To be published"/>
    <s v="New contract"/>
    <d v="2017-04-01T00:00:00"/>
    <d v="2017-05-01T00:00:00"/>
    <d v="2017-05-08T00:00:00"/>
    <d v="2017-05-29T00:00:00"/>
    <d v="2017-06-05T00:00:00"/>
    <d v="2017-09-03T00:00:00"/>
    <d v="2017-09-12T00:00:00"/>
    <d v="2017-09-12T00:00:00"/>
    <s v="Implementation Services"/>
    <s v="Phindiwe Mazomba"/>
  </r>
  <r>
    <n v="84"/>
    <s v="OPS-ISER-3"/>
    <s v="Service Delivery - Transforrm SITA into customer centric organisation"/>
    <s v="Supply ADOBE Creative Cloud for teams"/>
    <x v="11"/>
    <m/>
    <m/>
    <s v="DOD"/>
    <s v="Adobe"/>
    <s v="High"/>
    <s v="SITA Service Delivery"/>
    <s v="Software"/>
    <s v="Software license"/>
    <s v="ICT"/>
    <s v="CAPEX"/>
    <s v="Non-Catalogue"/>
    <n v="720165"/>
    <n v="620010"/>
    <s v="3yrs"/>
    <n v="200000"/>
    <n v="200000"/>
    <n v="0"/>
    <n v="0"/>
    <n v="0"/>
    <n v="0"/>
    <s v="Request for Quotation"/>
    <s v="To be published"/>
    <s v="New contract"/>
    <d v="2017-04-01T00:00:00"/>
    <d v="2017-05-01T00:00:00"/>
    <d v="2017-05-08T00:00:00"/>
    <d v="2017-05-29T00:00:00"/>
    <d v="2017-06-05T00:00:00"/>
    <d v="2017-09-03T00:00:00"/>
    <d v="2017-09-12T00:00:00"/>
    <d v="2017-09-12T00:00:00"/>
    <s v="Implementation Services"/>
    <s v="Phindiwe Mazomba"/>
  </r>
  <r>
    <n v="85"/>
    <s v="OPS-ISER-4"/>
    <s v="Service Delivery - Transforrm SITA into customer centric organisation"/>
    <s v="Supply ADOBE Captivate 9 upgrade (or latest version) (3 years licence incl maint &amp; supp)"/>
    <x v="11"/>
    <m/>
    <m/>
    <s v="DOD"/>
    <s v="Adobe"/>
    <s v="High"/>
    <s v="SITA Service Delivery"/>
    <s v="Software"/>
    <s v="Software license"/>
    <s v="ICT"/>
    <s v="CAPEX"/>
    <s v="Non-Catalogue"/>
    <n v="720165"/>
    <n v="620010"/>
    <s v="3yrs"/>
    <n v="150000"/>
    <n v="150000"/>
    <n v="0"/>
    <n v="0"/>
    <n v="0"/>
    <n v="0"/>
    <s v="Request for Quotation"/>
    <s v="To be published"/>
    <s v="New contract"/>
    <d v="2017-04-01T00:00:00"/>
    <d v="2017-05-01T00:00:00"/>
    <d v="2017-05-08T00:00:00"/>
    <d v="2017-05-29T00:00:00"/>
    <d v="2017-06-05T00:00:00"/>
    <d v="2017-09-03T00:00:00"/>
    <d v="2017-09-12T00:00:00"/>
    <d v="2017-09-12T00:00:00"/>
    <s v="Implementation Services"/>
    <s v="Phindiwe Mazomba"/>
  </r>
  <r>
    <n v="86"/>
    <s v="OPS-ISER-5"/>
    <s v="Service Delivery - Transforrm SITA into customer centric organisation"/>
    <s v="Supply Lectora Inspire v. ## latest 2017 (Not upgrade, full 3 year licence including maintanance &amp; support)"/>
    <x v="11"/>
    <m/>
    <m/>
    <s v="DOD"/>
    <s v="Lectora"/>
    <s v="High"/>
    <s v="SITA Service Delivery"/>
    <s v="Software"/>
    <s v="Software license"/>
    <s v="ICT"/>
    <s v="CAPEX"/>
    <s v="Non-Catalogue"/>
    <n v="720165"/>
    <n v="620010"/>
    <s v="3yrs"/>
    <n v="145000"/>
    <n v="145000"/>
    <n v="0"/>
    <n v="0"/>
    <n v="0"/>
    <n v="0"/>
    <s v="Request for Quotation"/>
    <s v="To be published"/>
    <s v="New contract"/>
    <d v="2017-04-01T00:00:00"/>
    <d v="2017-05-01T00:00:00"/>
    <d v="2017-05-08T00:00:00"/>
    <d v="2017-05-29T00:00:00"/>
    <d v="2017-06-05T00:00:00"/>
    <d v="2017-09-03T00:00:00"/>
    <d v="2017-09-12T00:00:00"/>
    <d v="2017-09-12T00:00:00"/>
    <s v="Implementation Services"/>
    <s v="Phindiwe Mazomba"/>
  </r>
  <r>
    <m/>
    <m/>
    <m/>
    <m/>
    <x v="20"/>
    <m/>
    <m/>
    <m/>
    <m/>
    <m/>
    <m/>
    <m/>
    <m/>
    <m/>
    <m/>
    <m/>
    <m/>
    <m/>
    <m/>
    <m/>
    <m/>
    <m/>
    <m/>
    <m/>
    <m/>
    <m/>
    <m/>
    <m/>
    <m/>
    <m/>
    <m/>
    <m/>
    <m/>
    <m/>
    <m/>
    <m/>
    <m/>
    <m/>
  </r>
  <r>
    <m/>
    <m/>
    <m/>
    <m/>
    <x v="20"/>
    <m/>
    <m/>
    <m/>
    <m/>
    <m/>
    <m/>
    <m/>
    <m/>
    <m/>
    <m/>
    <m/>
    <m/>
    <m/>
    <m/>
    <m/>
    <m/>
    <m/>
    <m/>
    <m/>
    <m/>
    <m/>
    <m/>
    <m/>
    <m/>
    <m/>
    <m/>
    <m/>
    <m/>
    <m/>
    <m/>
    <m/>
    <m/>
    <m/>
  </r>
  <r>
    <m/>
    <m/>
    <m/>
    <m/>
    <x v="20"/>
    <m/>
    <m/>
    <m/>
    <m/>
    <m/>
    <m/>
    <m/>
    <m/>
    <m/>
    <m/>
    <m/>
    <m/>
    <m/>
    <m/>
    <m/>
    <m/>
    <m/>
    <m/>
    <m/>
    <m/>
    <m/>
    <m/>
    <m/>
    <m/>
    <m/>
    <m/>
    <m/>
    <m/>
    <m/>
    <m/>
    <m/>
    <m/>
    <m/>
  </r>
  <r>
    <n v="90"/>
    <s v=""/>
    <s v="Provincial Management Delivery"/>
    <s v="Procurement of stationery"/>
    <x v="12"/>
    <m/>
    <m/>
    <s v="Internal"/>
    <s v="Not Applicable"/>
    <s v="Low"/>
    <s v="Internal service delivery enabler "/>
    <s v="Print_and_Stationery"/>
    <s v="Stationery"/>
    <s v="Non-ICT"/>
    <s v="OPEX"/>
    <s v="Corporate Services"/>
    <n v="215220"/>
    <n v="720110"/>
    <s v="Once Off"/>
    <n v="2000"/>
    <n v="2000"/>
    <m/>
    <m/>
    <m/>
    <m/>
    <s v="Request for Quotation"/>
    <m/>
    <m/>
    <d v="2017-04-01T00:00:00"/>
    <d v="2017-05-01T00:00:00"/>
    <d v="2017-05-08T00:00:00"/>
    <d v="2017-05-29T00:00:00"/>
    <d v="2017-06-05T00:00:00"/>
    <d v="2017-09-03T00:00:00"/>
    <d v="2017-09-12T00:00:00"/>
    <d v="2017-09-12T00:00:00"/>
    <s v="KZN Provincial Management"/>
    <s v="Ncami  Ngcobo"/>
  </r>
  <r>
    <n v="91"/>
    <s v=""/>
    <s v="Improve Facilities"/>
    <s v="Building Rentals"/>
    <x v="13"/>
    <m/>
    <m/>
    <s v="Internal"/>
    <s v="Not Applicable"/>
    <s v="High"/>
    <s v="Internal service delivery enabler "/>
    <s v="Facilities_Management_and_Services"/>
    <s v="Fixed Property Lease"/>
    <s v="Non-ICT"/>
    <s v="OPEX"/>
    <s v="Corporate Services"/>
    <n v="215220"/>
    <n v="720140"/>
    <s v="12 months"/>
    <n v="6000000"/>
    <n v="6000000"/>
    <m/>
    <m/>
    <m/>
    <m/>
    <s v="Competitive Bidding"/>
    <m/>
    <m/>
    <d v="2017-04-01T00:00:00"/>
    <d v="2017-05-01T00:00:00"/>
    <d v="2017-05-08T00:00:00"/>
    <d v="2017-05-29T00:00:00"/>
    <d v="2017-06-05T00:00:00"/>
    <d v="2017-09-03T00:00:00"/>
    <d v="2017-09-12T00:00:00"/>
    <d v="2017-09-12T00:00:00"/>
    <s v="KZN Provincial Management"/>
    <s v="Ncami  Ngcobo"/>
  </r>
  <r>
    <n v="92"/>
    <s v=""/>
    <s v="Provincial Management Delivery"/>
    <s v="Procurement of refreshments"/>
    <x v="15"/>
    <m/>
    <m/>
    <s v="Internal"/>
    <s v="Not Applicable"/>
    <s v="Low"/>
    <s v="Internal service delivery enabler "/>
    <s v="Facilities_Management_and_Services"/>
    <s v="Catering"/>
    <s v="Non-ICT"/>
    <s v="OPEX"/>
    <s v="Corporate Services"/>
    <n v="215220"/>
    <n v="720230"/>
    <s v="12 months"/>
    <n v="192000"/>
    <n v="192000"/>
    <m/>
    <m/>
    <m/>
    <m/>
    <s v="Request for Quotation"/>
    <m/>
    <m/>
    <d v="2017-04-01T00:00:00"/>
    <d v="2017-05-01T00:00:00"/>
    <d v="2017-05-08T00:00:00"/>
    <d v="2017-05-29T00:00:00"/>
    <d v="2017-06-05T00:00:00"/>
    <d v="2017-09-03T00:00:00"/>
    <d v="2017-09-12T00:00:00"/>
    <d v="2017-09-12T00:00:00"/>
    <s v="KZN Provincial Management"/>
    <s v="Ncami  Ngcobo"/>
  </r>
  <r>
    <n v="93"/>
    <s v=""/>
    <s v="Improve Security and Facilities of Government Data assets"/>
    <s v="Maintenance-Eletrical, Plumbing,Fire"/>
    <x v="9"/>
    <m/>
    <m/>
    <s v="Internal"/>
    <s v="Not Applicable"/>
    <s v="High"/>
    <s v="Internal Service Delivery Enabler"/>
    <s v="Facilities_Management_and_Services"/>
    <s v="Building Maintenance"/>
    <s v="Non-ICT"/>
    <s v="OPEX"/>
    <s v="Corporate Services"/>
    <n v="215220"/>
    <n v="720250"/>
    <s v="12 to 36 Months"/>
    <n v="1087075"/>
    <n v="346000"/>
    <n v="361500"/>
    <n v="379575"/>
    <n v="0"/>
    <m/>
    <s v="Competitive Bidding"/>
    <m/>
    <m/>
    <d v="2017-04-01T00:00:00"/>
    <d v="2017-05-01T00:00:00"/>
    <d v="2017-05-08T00:00:00"/>
    <d v="2017-05-29T00:00:00"/>
    <d v="2017-06-05T00:00:00"/>
    <d v="2017-09-03T00:00:00"/>
    <d v="2017-09-12T00:00:00"/>
    <d v="2017-09-12T00:00:00"/>
    <s v="KZN Provincial Management"/>
    <s v="Ncami  Ngcobo"/>
  </r>
  <r>
    <n v="94"/>
    <s v=""/>
    <s v="Improve Facilities"/>
    <s v="General reapirs and Maintenance"/>
    <x v="9"/>
    <m/>
    <m/>
    <s v="Internal"/>
    <s v="Not Applicable"/>
    <s v="High"/>
    <s v="Internal service delivery enabler "/>
    <s v="Facilities_Management_and_Services"/>
    <s v="Building Maintenance"/>
    <s v="Non-ICT"/>
    <s v="OPEX"/>
    <s v="Corporate Services"/>
    <n v="215220"/>
    <n v="720330"/>
    <s v="12 months"/>
    <n v="600000"/>
    <n v="600000"/>
    <m/>
    <m/>
    <m/>
    <m/>
    <s v="Request for Quotation"/>
    <m/>
    <m/>
    <d v="2017-04-01T00:00:00"/>
    <d v="2017-05-01T00:00:00"/>
    <d v="2017-05-08T00:00:00"/>
    <d v="2017-05-29T00:00:00"/>
    <d v="2017-06-05T00:00:00"/>
    <d v="2017-09-03T00:00:00"/>
    <d v="2017-09-12T00:00:00"/>
    <d v="2017-09-12T00:00:00"/>
    <s v="KZN Provincial Management"/>
    <s v="Ncami  Ngcobo"/>
  </r>
  <r>
    <n v="95"/>
    <s v=""/>
    <s v="Improve Security and Facilities of Government Data assets"/>
    <s v="CAPEX items for the building and security"/>
    <x v="17"/>
    <m/>
    <m/>
    <s v="Internal"/>
    <s v="Not Applicable"/>
    <s v="High"/>
    <s v="Internal Service Delivery Enabler"/>
    <s v="Facilities_Management_and_Services"/>
    <s v="Building Maintenance"/>
    <s v="Non-ICT"/>
    <s v="CAPEX"/>
    <s v="Hosting and Housing Services"/>
    <n v="215240"/>
    <n v="113101"/>
    <s v="Once Off"/>
    <n v="46600000"/>
    <n v="5400000"/>
    <n v="20900000"/>
    <n v="10300000"/>
    <n v="10000000"/>
    <n v="0"/>
    <s v="Competitive Bidding"/>
    <m/>
    <m/>
    <d v="2017-03-25T00:00:00"/>
    <d v="2017-04-24T00:00:00"/>
    <d v="2017-05-01T00:00:00"/>
    <d v="2017-05-22T00:00:00"/>
    <d v="2017-05-29T00:00:00"/>
    <d v="2017-08-27T00:00:00"/>
    <d v="2017-09-05T00:00:00"/>
    <d v="2017-09-05T00:00:00"/>
    <s v="KZN Provincial Management"/>
    <s v="Musa Mchunu"/>
  </r>
  <r>
    <n v="96"/>
    <s v=""/>
    <s v="To provide high-quality IT services to enable Government to deliver efficient and convenient services through the use of ICT"/>
    <s v="Printing and Midrange hardware"/>
    <x v="4"/>
    <m/>
    <m/>
    <s v="All KZN Clients"/>
    <m/>
    <s v="High"/>
    <s v="Client Service Delivery Enabler"/>
    <s v="Hardware"/>
    <m/>
    <s v="ICT"/>
    <s v="CAPEX"/>
    <s v="Hosting, Storage and Printing"/>
    <n v="215240"/>
    <n v="113201"/>
    <s v="Once Off"/>
    <n v="22155000"/>
    <n v="22155000"/>
    <n v="7000000"/>
    <n v="20000000"/>
    <n v="11300000"/>
    <m/>
    <s v="Competitive Bidding"/>
    <m/>
    <m/>
    <d v="2017-03-25T00:00:00"/>
    <d v="2017-04-24T00:00:00"/>
    <d v="2017-05-01T00:00:00"/>
    <d v="2017-05-22T00:00:00"/>
    <d v="2017-05-29T00:00:00"/>
    <d v="2017-08-27T00:00:00"/>
    <d v="2017-09-05T00:00:00"/>
    <d v="2017-09-05T00:00:00"/>
    <s v="KZN Provincial Management"/>
    <s v="Musa Mchunu"/>
  </r>
  <r>
    <n v="97"/>
    <s v=""/>
    <s v="To provide high-quality IT services to enable Government to deliver efficient and convenient services through the use of ICT"/>
    <s v="Data Centre Network hardware"/>
    <x v="1"/>
    <m/>
    <m/>
    <s v="All KZN Clients"/>
    <m/>
    <s v="High"/>
    <s v="Client Service Delivery Enabler"/>
    <s v="Communications"/>
    <m/>
    <s v="ICT"/>
    <s v="CAPEX"/>
    <s v="Hosting, Storage and Printing"/>
    <n v="215240"/>
    <n v="113202"/>
    <s v="Once Off"/>
    <n v="18350000"/>
    <n v="18350000"/>
    <n v="0"/>
    <n v="0"/>
    <n v="0"/>
    <n v="0"/>
    <s v="Competitive Bidding"/>
    <m/>
    <m/>
    <d v="2017-05-25T00:00:00"/>
    <d v="2017-06-24T00:00:00"/>
    <d v="2017-07-01T00:00:00"/>
    <d v="2017-07-22T00:00:00"/>
    <d v="2017-07-29T00:00:00"/>
    <d v="2017-10-27T00:00:00"/>
    <d v="2017-11-05T00:00:00"/>
    <d v="2017-11-05T00:00:00"/>
    <s v="KZN Provincial Management"/>
    <s v="Musa Mchunu"/>
  </r>
  <r>
    <n v="98"/>
    <s v=""/>
    <s v="To provide high-quality IT services to enable Government to deliver efficient and convenient services through the use of ICT"/>
    <s v="Midrange software"/>
    <x v="11"/>
    <m/>
    <m/>
    <s v="All KZN Clients"/>
    <m/>
    <s v="High"/>
    <s v="Client Service Delivery Enabler"/>
    <s v="Software"/>
    <m/>
    <s v="ICT"/>
    <s v="CAPEX"/>
    <s v="Hosting, Storage and Printing"/>
    <n v="215240"/>
    <n v="113301"/>
    <s v="Once Off"/>
    <n v="20200000"/>
    <n v="20200000"/>
    <n v="12000000"/>
    <n v="12000000"/>
    <n v="16000000"/>
    <m/>
    <s v="Competitive Bidding"/>
    <m/>
    <m/>
    <d v="2017-04-25T00:00:00"/>
    <d v="2017-05-25T00:00:00"/>
    <d v="2017-06-01T00:00:00"/>
    <d v="2017-06-22T00:00:00"/>
    <d v="2017-06-29T00:00:00"/>
    <d v="2017-09-27T00:00:00"/>
    <d v="2017-10-06T00:00:00"/>
    <d v="2017-10-06T00:00:00"/>
    <s v="KZN Provincial Management"/>
    <s v="Musa Mchunu"/>
  </r>
  <r>
    <n v="99"/>
    <s v=""/>
    <s v="Enhancing the efficiency of Government business processes"/>
    <s v="Procurement of software licenses for client use"/>
    <x v="11"/>
    <m/>
    <m/>
    <s v="All KZN Clients"/>
    <s v="Not Applicable"/>
    <s v="High"/>
    <s v="Client Service Delivery Enabler"/>
    <s v="Software"/>
    <m/>
    <s v="ICT"/>
    <s v="OPEX"/>
    <s v="Hosting, Storage and Printing"/>
    <n v="215240"/>
    <n v="620010"/>
    <s v="12 months"/>
    <n v="1280040.68"/>
    <n v="1280040.68"/>
    <n v="0"/>
    <n v="0"/>
    <n v="0"/>
    <n v="0"/>
    <s v="Request for Quotation"/>
    <m/>
    <m/>
    <d v="2017-04-01T00:00:00"/>
    <d v="2017-05-01T00:00:00"/>
    <d v="2017-05-08T00:00:00"/>
    <d v="2017-05-29T00:00:00"/>
    <d v="2017-06-05T00:00:00"/>
    <d v="2017-09-03T00:00:00"/>
    <d v="2017-09-12T00:00:00"/>
    <d v="2017-09-12T00:00:00"/>
    <s v="KZN Provincial Management"/>
    <s v="Musa Mchunu"/>
  </r>
  <r>
    <n v="100"/>
    <s v="PROV-KZN-"/>
    <s v="Enhancing the efficiency of Government business processes"/>
    <s v="Server on wheels, large screen and monitoring tools"/>
    <x v="15"/>
    <m/>
    <m/>
    <s v="All KZN Clients"/>
    <s v="Not Applicable"/>
    <s v="Medium"/>
    <s v="Client Service Delivery Enabler"/>
    <s v="Hardware"/>
    <s v="Servers"/>
    <s v="ICT"/>
    <s v="CAPEX"/>
    <s v="LAN &amp; Desktop Support Services"/>
    <n v="215240"/>
    <n v="620050"/>
    <s v="Once Off"/>
    <n v="350000"/>
    <n v="150000"/>
    <n v="200000"/>
    <m/>
    <m/>
    <m/>
    <s v="Request for Quotation"/>
    <m/>
    <m/>
    <d v="2017-04-01T00:00:00"/>
    <d v="2017-05-01T00:00:00"/>
    <d v="2017-05-08T00:00:00"/>
    <d v="2017-05-29T00:00:00"/>
    <d v="2017-06-05T00:00:00"/>
    <d v="2017-09-03T00:00:00"/>
    <d v="2017-09-12T00:00:00"/>
    <d v="2017-09-12T00:00:00"/>
    <s v="KZN Provincial Management"/>
    <s v="Musa Mchunu"/>
  </r>
  <r>
    <n v="101"/>
    <s v=""/>
    <s v="Enhancing the efficiency of Government business processes"/>
    <s v="Contracts for maintenance support and tools"/>
    <x v="15"/>
    <s v="Tools"/>
    <m/>
    <s v="All KZN Clients"/>
    <s v="Not Applicable"/>
    <s v="High"/>
    <m/>
    <m/>
    <m/>
    <s v="ICT"/>
    <s v="OPEX"/>
    <m/>
    <n v="215240"/>
    <n v="620050"/>
    <m/>
    <n v="43866182.200000003"/>
    <n v="35731435.799999997"/>
    <n v="4623638.5999999996"/>
    <n v="3511107.8"/>
    <n v="0"/>
    <n v="0"/>
    <s v="Request for Quotation"/>
    <m/>
    <m/>
    <d v="2017-04-01T00:00:00"/>
    <d v="2017-05-01T00:00:00"/>
    <d v="2017-05-08T00:00:00"/>
    <d v="2017-05-29T00:00:00"/>
    <d v="2017-06-05T00:00:00"/>
    <d v="2017-09-03T00:00:00"/>
    <d v="2017-09-12T00:00:00"/>
    <d v="2017-09-12T00:00:00"/>
    <s v="KZN Provincial Management"/>
    <s v="Musa Mchunu"/>
  </r>
  <r>
    <n v="102"/>
    <s v=""/>
    <s v="To provide high-quality IT services to enable Government to deliver efficient and convenient services through the use of ICT"/>
    <s v="Scanning services for clients"/>
    <x v="15"/>
    <m/>
    <m/>
    <s v="KZN Dept of Transport"/>
    <s v="Not Applicable"/>
    <s v="Medium"/>
    <s v="Client Service Delivery Enabler"/>
    <s v="Services"/>
    <s v="Managed services outsourcing"/>
    <s v="ICT"/>
    <s v="OPEX"/>
    <s v="Hosting, Storage and Printing"/>
    <n v="215240"/>
    <n v="620090"/>
    <m/>
    <n v="700000"/>
    <n v="700000"/>
    <n v="0"/>
    <n v="0"/>
    <n v="0"/>
    <n v="0"/>
    <s v="Request for Quotation"/>
    <m/>
    <m/>
    <d v="2017-04-01T00:00:00"/>
    <d v="2017-05-30T00:00:00"/>
    <d v="2017-06-06T00:00:00"/>
    <d v="2017-06-27T00:00:00"/>
    <d v="2017-07-04T00:00:00"/>
    <d v="2017-10-02T00:00:00"/>
    <d v="2017-10-11T00:00:00"/>
    <d v="2017-10-11T00:00:00"/>
    <s v="KZN Provincial Management"/>
    <s v="Musa Mchunu"/>
  </r>
  <r>
    <n v="103"/>
    <s v=""/>
    <s v="Enhancing the efficiency of Government business processes"/>
    <s v="Procurement of Stationery and Postage"/>
    <x v="12"/>
    <m/>
    <m/>
    <s v="All KZN Clients"/>
    <s v="Not Applicable"/>
    <s v="High"/>
    <s v="Client Service Delivery Enabler"/>
    <s v="Print_and_Stationery"/>
    <s v="Stationery"/>
    <s v="Non-ICT"/>
    <s v="OPEX"/>
    <s v="Hosting, Storage and Printing"/>
    <n v="215240"/>
    <n v="640020"/>
    <s v="12 months"/>
    <n v="255000"/>
    <n v="255000"/>
    <m/>
    <m/>
    <m/>
    <m/>
    <s v="Request for Quotation"/>
    <m/>
    <m/>
    <d v="2017-04-01T00:00:00"/>
    <d v="2017-05-01T00:00:00"/>
    <d v="2017-05-08T00:00:00"/>
    <d v="2017-05-29T00:00:00"/>
    <d v="2017-06-05T00:00:00"/>
    <d v="2017-09-03T00:00:00"/>
    <d v="2017-09-12T00:00:00"/>
    <d v="2017-09-12T00:00:00"/>
    <s v="KZN Provincial Management"/>
    <s v="Musa Mchunu"/>
  </r>
  <r>
    <n v="104"/>
    <s v=""/>
    <s v="Enhancing the efficiency of Government business processes"/>
    <s v="Procurement of Stationery "/>
    <x v="12"/>
    <m/>
    <m/>
    <s v="All KZN Clients"/>
    <s v="Not Applicable"/>
    <s v="High"/>
    <s v="Client Service Delivery Enabler"/>
    <s v="Print_and_Stationery"/>
    <s v="Stationery"/>
    <s v="Non-ICT"/>
    <s v="OPEX"/>
    <s v="Hosting, Storage and Printing"/>
    <n v="215240"/>
    <n v="640070"/>
    <s v="12 months"/>
    <n v="1694909.97"/>
    <n v="1694909.97"/>
    <m/>
    <m/>
    <m/>
    <m/>
    <s v="Request for Quotation"/>
    <m/>
    <m/>
    <d v="2017-04-01T00:00:00"/>
    <d v="2017-05-01T00:00:00"/>
    <d v="2017-05-08T00:00:00"/>
    <d v="2017-05-29T00:00:00"/>
    <d v="2017-06-05T00:00:00"/>
    <d v="2017-09-03T00:00:00"/>
    <d v="2017-09-12T00:00:00"/>
    <d v="2017-09-12T00:00:00"/>
    <s v="KZN Provincial Management"/>
    <s v="Musa Mchunu"/>
  </r>
  <r>
    <n v="105"/>
    <s v="PROV-KZN-"/>
    <s v="Service Delivery"/>
    <s v="Procurement of printing items and stationery "/>
    <x v="12"/>
    <m/>
    <m/>
    <m/>
    <s v="Not Applicable"/>
    <s v="Medium"/>
    <m/>
    <s v="Print_and_Stationery"/>
    <m/>
    <s v="Non-ICT"/>
    <s v="OPEX"/>
    <m/>
    <n v="215240"/>
    <n v="720110"/>
    <m/>
    <n v="2035750"/>
    <n v="2035750"/>
    <n v="0"/>
    <n v="0"/>
    <n v="0"/>
    <n v="0"/>
    <s v="Request for Quotation"/>
    <m/>
    <m/>
    <d v="2017-04-01T00:00:00"/>
    <d v="2017-05-01T00:00:00"/>
    <d v="2017-05-08T00:00:00"/>
    <d v="2017-05-29T00:00:00"/>
    <d v="2017-06-05T00:00:00"/>
    <d v="2017-09-03T00:00:00"/>
    <d v="2017-09-12T00:00:00"/>
    <d v="2017-09-12T00:00:00"/>
    <s v="KZN Provincial Management"/>
    <s v="Musa Mchunu"/>
  </r>
  <r>
    <n v="106"/>
    <s v="PROV-KZN-"/>
    <s v="Improve Security and Facilities of Government Data assets"/>
    <s v="Maintenace contracts for data centre HVAC and power"/>
    <x v="7"/>
    <s v="Electric Works"/>
    <m/>
    <m/>
    <s v="Not Applicable"/>
    <s v="High"/>
    <s v="Internal Service Delivery Enabler"/>
    <s v="Facilities_Management_and_Services"/>
    <s v="Building Maintenance"/>
    <s v="Non-ICT"/>
    <s v="OPEX"/>
    <s v="Hosting and Housing Services"/>
    <n v="215240"/>
    <n v="720250"/>
    <m/>
    <n v="1742412.5"/>
    <n v="815000"/>
    <n v="855750"/>
    <n v="71662.5"/>
    <n v="0"/>
    <n v="0"/>
    <s v="Request for Quotation"/>
    <m/>
    <m/>
    <d v="2017-04-01T00:00:00"/>
    <d v="2017-05-01T00:00:00"/>
    <d v="2017-05-08T00:00:00"/>
    <d v="2017-05-29T00:00:00"/>
    <d v="2017-06-05T00:00:00"/>
    <d v="2017-09-03T00:00:00"/>
    <d v="2017-09-12T00:00:00"/>
    <d v="2017-09-12T00:00:00"/>
    <s v="KZN Provincial Management"/>
    <s v="Musa Mchunu"/>
  </r>
  <r>
    <n v="107"/>
    <s v="PROV-KZN-"/>
    <s v="Enhancing the efficiency of Government business processes"/>
    <s v="Procurement of IT equipment and genarator batteries"/>
    <x v="15"/>
    <s v="Power Supply - Generator Install/Maintain"/>
    <m/>
    <s v="All KZN Clients"/>
    <s v="Not Applicable"/>
    <s v="Medium"/>
    <s v="Client Service Delivery Enabler"/>
    <m/>
    <m/>
    <s v="ICT"/>
    <s v="OPEX"/>
    <m/>
    <n v="215240"/>
    <n v="720270"/>
    <m/>
    <n v="298900"/>
    <n v="298900"/>
    <n v="0"/>
    <n v="0"/>
    <n v="0"/>
    <n v="0"/>
    <s v="Request for Quotation"/>
    <m/>
    <m/>
    <d v="2017-04-01T00:00:00"/>
    <d v="2017-05-01T00:00:00"/>
    <d v="2017-05-08T00:00:00"/>
    <d v="2017-05-29T00:00:00"/>
    <d v="2017-06-05T00:00:00"/>
    <d v="2017-09-03T00:00:00"/>
    <d v="2017-09-12T00:00:00"/>
    <d v="2017-09-12T00:00:00"/>
    <s v="KZN Provincial Management"/>
    <s v="Musa Mchunu"/>
  </r>
  <r>
    <n v="108"/>
    <s v="PROV-KZN-"/>
    <s v="Improve Security and Facilities of Government Data assets"/>
    <s v="Fuel"/>
    <x v="8"/>
    <m/>
    <m/>
    <m/>
    <s v="Not Applicable"/>
    <s v="High"/>
    <s v="Internal Service Delivery Enabler"/>
    <s v="Facilities Management and Services"/>
    <s v="Building Maintenance"/>
    <s v="Non-ICT"/>
    <s v="OPEX"/>
    <s v="Facilities"/>
    <n v="215240"/>
    <n v="720280"/>
    <s v="Once Off"/>
    <n v="180000"/>
    <n v="180000"/>
    <n v="0"/>
    <n v="0"/>
    <n v="0"/>
    <n v="0"/>
    <s v="Existing Contracted Supplier"/>
    <m/>
    <m/>
    <d v="2017-05-31T00:00:00"/>
    <d v="2017-06-30T00:00:00"/>
    <d v="2017-07-07T00:00:00"/>
    <d v="2017-07-28T00:00:00"/>
    <d v="2017-08-04T00:00:00"/>
    <d v="2017-11-02T00:00:00"/>
    <d v="2017-11-11T00:00:00"/>
    <d v="2017-11-11T00:00:00"/>
    <s v="KZN Provincial Management"/>
    <s v="Percy Aiyer"/>
  </r>
  <r>
    <n v="109"/>
    <s v="PROV-KZN-"/>
    <s v="Improve Security and Facilities of Government Data assets"/>
    <s v="Data Centre repairs and items"/>
    <x v="9"/>
    <m/>
    <m/>
    <m/>
    <s v="Not Applicable"/>
    <s v="High"/>
    <s v="Internal Service Delivery Enabler"/>
    <s v="Facilities_Management_and_Services"/>
    <s v="Building Maintenance"/>
    <s v="Non-ICT"/>
    <s v="OPEX"/>
    <m/>
    <n v="215240"/>
    <n v="720330"/>
    <s v="Once Off"/>
    <n v="673000"/>
    <n v="673000"/>
    <n v="0"/>
    <n v="0"/>
    <n v="0"/>
    <n v="0"/>
    <s v="Request for Quotation"/>
    <m/>
    <m/>
    <d v="2017-04-01T00:00:00"/>
    <d v="2017-05-01T00:00:00"/>
    <d v="2017-05-08T00:00:00"/>
    <d v="2017-05-29T00:00:00"/>
    <d v="2017-06-05T00:00:00"/>
    <d v="2017-09-03T00:00:00"/>
    <d v="2017-09-12T00:00:00"/>
    <d v="2017-09-12T00:00:00"/>
    <s v="KZN Provincial Management"/>
    <s v="Musa Mchunu"/>
  </r>
  <r>
    <n v="110"/>
    <s v="PROV-KZN-"/>
    <s v="To provide high-quality IT services to enable Government to deliver efficient and convenient services through the use of ICT"/>
    <s v="Data Centre network cables, power points and print room move"/>
    <x v="1"/>
    <s v="Electric Works"/>
    <s v="Datacentre Relocation"/>
    <m/>
    <s v="Not Applicable"/>
    <s v="Medium"/>
    <s v="Internal Service Delivery Enabler"/>
    <m/>
    <m/>
    <s v="ICT"/>
    <s v="OPEX"/>
    <s v="Hosting and Housing Services"/>
    <n v="215240"/>
    <n v="720430"/>
    <s v="Once Off"/>
    <n v="657000"/>
    <n v="657000"/>
    <n v="0"/>
    <n v="0"/>
    <n v="0"/>
    <n v="0"/>
    <s v="Request for Quotation"/>
    <m/>
    <m/>
    <d v="2017-04-01T00:00:00"/>
    <d v="2017-05-01T00:00:00"/>
    <d v="2017-05-08T00:00:00"/>
    <d v="2017-05-29T00:00:00"/>
    <d v="2017-06-05T00:00:00"/>
    <d v="2017-09-03T00:00:00"/>
    <d v="2017-09-12T00:00:00"/>
    <d v="2017-09-12T00:00:00"/>
    <s v="KZN Provincial Management"/>
    <s v="Musa Mchunu"/>
  </r>
  <r>
    <n v="111"/>
    <s v="PROV-KZN-"/>
    <s v="Improve Security and Facilities of Government Data assets"/>
    <s v="Security and Safety Items"/>
    <x v="17"/>
    <m/>
    <m/>
    <m/>
    <s v="Not Applicable"/>
    <s v="Low"/>
    <s v="Internal Service Delivery Enabler"/>
    <s v="Facilities_Management_and_Services"/>
    <s v="Building Maintenance"/>
    <s v="Non-ICT"/>
    <s v="OPEX"/>
    <s v="Facilities"/>
    <n v="215240"/>
    <n v="720490"/>
    <s v="Once Off"/>
    <n v="11000"/>
    <n v="11000"/>
    <n v="0"/>
    <n v="0"/>
    <n v="0"/>
    <n v="0"/>
    <s v="Request for Quotation"/>
    <m/>
    <m/>
    <d v="2017-04-01T00:00:00"/>
    <d v="2017-05-01T00:00:00"/>
    <d v="2017-05-08T00:00:00"/>
    <d v="2017-05-29T00:00:00"/>
    <d v="2017-06-05T00:00:00"/>
    <d v="2017-09-03T00:00:00"/>
    <d v="2017-09-12T00:00:00"/>
    <d v="2017-09-12T00:00:00"/>
    <s v="KZN Provincial Management"/>
    <s v="Musa Mchunu"/>
  </r>
  <r>
    <n v="112"/>
    <s v="PROV-KZN-"/>
    <s v="Enhancing the efficiency of Government business processes"/>
    <s v="Direct consulting, contractor services and solutions"/>
    <x v="14"/>
    <m/>
    <m/>
    <s v="All KZN Clients"/>
    <s v="Not Applicable"/>
    <s v="Medium"/>
    <s v="Client Service Delivery Enabler"/>
    <s v="Services"/>
    <m/>
    <s v="ICT"/>
    <s v="OPEX"/>
    <s v="System Management Services"/>
    <n v="215250"/>
    <n v="610220"/>
    <m/>
    <n v="116437048.20999999"/>
    <n v="78049218.209999993"/>
    <n v="18628900"/>
    <n v="19758454"/>
    <n v="0"/>
    <n v="0"/>
    <s v="Request for Quotation"/>
    <m/>
    <m/>
    <d v="2017-04-01T00:00:00"/>
    <d v="2017-05-01T00:00:00"/>
    <d v="2017-05-08T00:00:00"/>
    <d v="2017-05-29T00:00:00"/>
    <d v="2017-06-05T00:00:00"/>
    <d v="2017-09-03T00:00:00"/>
    <d v="2017-09-12T00:00:00"/>
    <d v="2017-09-12T00:00:00"/>
    <s v="KZN Provincial Management"/>
    <s v="Craig Smith"/>
  </r>
  <r>
    <n v="113"/>
    <s v="PROV-KZN-"/>
    <s v="Systems Management Services"/>
    <s v="Procurement of stationery"/>
    <x v="12"/>
    <m/>
    <m/>
    <s v="Internal"/>
    <s v="Not Applicable"/>
    <s v="Low"/>
    <s v="Internal service delivery enabler "/>
    <s v="Print_and_Stationery"/>
    <s v="Stationery"/>
    <s v="Non-ICT"/>
    <s v="OPEX"/>
    <s v="System Management Services"/>
    <n v="215250"/>
    <n v="720110"/>
    <s v="12 months"/>
    <n v="31000"/>
    <n v="31000"/>
    <m/>
    <m/>
    <m/>
    <m/>
    <s v="Request for Quotation"/>
    <m/>
    <m/>
    <d v="2017-04-01T00:00:00"/>
    <d v="2017-05-01T00:00:00"/>
    <d v="2017-05-08T00:00:00"/>
    <d v="2017-05-29T00:00:00"/>
    <d v="2017-06-05T00:00:00"/>
    <d v="2017-09-03T00:00:00"/>
    <d v="2017-09-12T00:00:00"/>
    <d v="2017-09-12T00:00:00"/>
    <s v="KZN Provincial Management"/>
    <s v="Craig Smith"/>
  </r>
  <r>
    <n v="114"/>
    <s v="PROV-KZN-"/>
    <s v="Enhancing the efficiency of Government business processes"/>
    <s v="Procurement and upgrade of IT equipment"/>
    <x v="3"/>
    <m/>
    <m/>
    <s v="Internal"/>
    <s v="Not Applicable"/>
    <s v="Medium"/>
    <s v="Client Service Delivery Enabler"/>
    <s v="Hardware"/>
    <s v="Desktops and note books"/>
    <s v="ICT"/>
    <s v="OPEX"/>
    <s v="System Management Services"/>
    <n v="215250"/>
    <n v="720270"/>
    <s v="Once Off"/>
    <n v="70000"/>
    <n v="70000"/>
    <m/>
    <m/>
    <m/>
    <m/>
    <s v="Request for Quotation"/>
    <m/>
    <m/>
    <d v="2017-04-01T00:00:00"/>
    <d v="2017-05-01T00:00:00"/>
    <d v="2017-05-08T00:00:00"/>
    <d v="2017-05-29T00:00:00"/>
    <d v="2017-06-05T00:00:00"/>
    <d v="2017-09-03T00:00:00"/>
    <d v="2017-09-12T00:00:00"/>
    <d v="2017-09-12T00:00:00"/>
    <s v="KZN Provincial Management"/>
    <s v="Craig Smith"/>
  </r>
  <r>
    <n v="115"/>
    <s v="PROV-KZN-"/>
    <s v="Enhancing the efficiency of Government business processes"/>
    <s v="Procurement of equipment for clients"/>
    <x v="15"/>
    <m/>
    <m/>
    <s v="All KZN Clients"/>
    <s v="Not Applicable"/>
    <s v="High"/>
    <s v="Client Service Delivery Enabler"/>
    <s v="Hardware"/>
    <m/>
    <s v="ICT"/>
    <s v="OPEX"/>
    <s v="System Management Services"/>
    <n v="215250"/>
    <n v="810020"/>
    <s v="12 months"/>
    <n v="22020572.18"/>
    <n v="22020572.18"/>
    <n v="0"/>
    <n v="0"/>
    <n v="0"/>
    <n v="0"/>
    <s v="Request for Quotation"/>
    <m/>
    <m/>
    <d v="2017-03-01T00:00:00"/>
    <d v="2017-03-31T00:00:00"/>
    <d v="2017-04-07T00:00:00"/>
    <d v="2017-04-28T00:00:00"/>
    <d v="2017-05-05T00:00:00"/>
    <d v="2017-08-03T00:00:00"/>
    <d v="2017-08-12T00:00:00"/>
    <d v="2017-08-12T00:00:00"/>
    <s v="KZN Provincial Management"/>
    <s v="Nathi Msomi"/>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125"/>
    <s v=""/>
    <s v="Enhance efficiency of government business processes"/>
    <s v="Antivirus for Mpumalanga Department of Health"/>
    <x v="11"/>
    <m/>
    <m/>
    <s v="DOH"/>
    <s v="N/A"/>
    <s v="High"/>
    <s v="Client Specific Contract"/>
    <s v="Software"/>
    <s v="Software license"/>
    <s v="ICT"/>
    <s v="OPEX"/>
    <s v="LAN &amp; Desktop Managed Services"/>
    <n v="216340"/>
    <n v="113020"/>
    <s v="Once-off"/>
    <n v="200000"/>
    <n v="200000"/>
    <n v="0"/>
    <n v="0"/>
    <n v="0"/>
    <n v="0"/>
    <s v="Request for Quotation"/>
    <s v="To be published"/>
    <s v="New contract"/>
    <d v="2017-02-01T00:00:00"/>
    <d v="2017-03-03T00:00:00"/>
    <d v="2017-03-10T00:00:00"/>
    <d v="2017-03-31T00:00:00"/>
    <d v="2017-04-07T00:00:00"/>
    <d v="2017-07-06T00:00:00"/>
    <d v="2017-07-15T00:00:00"/>
    <d v="2017-07-15T00:00:00"/>
    <s v="MP Provincial Management"/>
    <s v="Derick Mboweni"/>
  </r>
  <r>
    <n v="126"/>
    <s v=""/>
    <s v="Enhance efficiency of government business processes"/>
    <s v="Backup support and Maintanance Support for Mpumalanga Department of Public Works"/>
    <x v="14"/>
    <m/>
    <m/>
    <s v="DPW"/>
    <s v="N/A"/>
    <s v="Medium"/>
    <s v="Client Specific Contract"/>
    <s v="Services"/>
    <s v="Architecture and design"/>
    <s v="ICT"/>
    <s v="OPEX"/>
    <s v="LAN &amp; Desktop Managed Services"/>
    <n v="216340"/>
    <n v="113020"/>
    <s v="3yrs"/>
    <n v="900000"/>
    <n v="500000"/>
    <n v="0"/>
    <n v="0"/>
    <n v="0"/>
    <n v="0"/>
    <s v="Request for Quotation"/>
    <s v="To be published"/>
    <s v="New contract"/>
    <d v="2017-05-01T00:00:00"/>
    <d v="2017-05-31T00:00:00"/>
    <d v="2017-06-07T00:00:00"/>
    <d v="2017-06-28T00:00:00"/>
    <d v="2017-07-05T00:00:00"/>
    <d v="2017-10-03T00:00:00"/>
    <d v="2017-10-12T00:00:00"/>
    <d v="2017-10-12T00:00:00"/>
    <s v="MP Provincial Management"/>
    <s v="Derick Mboweni"/>
  </r>
  <r>
    <m/>
    <m/>
    <m/>
    <m/>
    <x v="20"/>
    <m/>
    <m/>
    <m/>
    <m/>
    <m/>
    <m/>
    <m/>
    <m/>
    <m/>
    <m/>
    <m/>
    <m/>
    <m/>
    <m/>
    <m/>
    <m/>
    <m/>
    <m/>
    <m/>
    <m/>
    <m/>
    <m/>
    <m/>
    <m/>
    <m/>
    <m/>
    <m/>
    <m/>
    <m/>
    <m/>
    <m/>
    <m/>
    <m/>
  </r>
  <r>
    <n v="128"/>
    <s v=""/>
    <s v="Enhance efficiency of government business processes"/>
    <s v="Procurement of Virtual Private Network for Mpumalanga Department of Social Development"/>
    <x v="15"/>
    <m/>
    <m/>
    <s v="DSD"/>
    <s v="N/A"/>
    <s v="Medium"/>
    <s v="Client Specific Contract"/>
    <s v="Services"/>
    <s v="Managed services outsourcing"/>
    <s v="ICT"/>
    <s v="OPEX"/>
    <s v="WAN"/>
    <n v="216340"/>
    <n v="113020"/>
    <m/>
    <n v="400000"/>
    <n v="0"/>
    <n v="0"/>
    <n v="0"/>
    <n v="0"/>
    <n v="0"/>
    <s v="Request for Quotation"/>
    <s v="To be published"/>
    <s v="New contract"/>
    <d v="2017-05-01T00:00:00"/>
    <d v="2017-05-31T00:00:00"/>
    <d v="2017-06-07T00:00:00"/>
    <d v="2017-06-28T00:00:00"/>
    <d v="2017-07-05T00:00:00"/>
    <d v="2017-10-03T00:00:00"/>
    <d v="2017-10-12T00:00:00"/>
    <d v="2017-10-12T00:00:00"/>
    <s v="MP Provincial Management"/>
    <s v="Derick Mboweni"/>
  </r>
  <r>
    <m/>
    <m/>
    <m/>
    <m/>
    <x v="20"/>
    <m/>
    <m/>
    <m/>
    <m/>
    <m/>
    <m/>
    <m/>
    <m/>
    <m/>
    <m/>
    <m/>
    <m/>
    <m/>
    <m/>
    <m/>
    <m/>
    <m/>
    <m/>
    <m/>
    <m/>
    <m/>
    <m/>
    <m/>
    <m/>
    <m/>
    <m/>
    <m/>
    <m/>
    <m/>
    <m/>
    <m/>
    <m/>
    <m/>
  </r>
  <r>
    <n v="130"/>
    <s v=""/>
    <s v="Enhance efficiency of government business processes"/>
    <s v="Implementation of a Provinicial Intergrated Social Development Information Management system/Reporting Information Management System (IMS) for Mpumalanga Deparment of Social Development"/>
    <x v="14"/>
    <m/>
    <m/>
    <s v="DSD"/>
    <s v="N/A"/>
    <s v="Medium"/>
    <s v="Client Specific Contract"/>
    <s v="Services"/>
    <s v="Managed services outsourcing"/>
    <s v="ICT"/>
    <s v="OPEX"/>
    <s v="Application Support"/>
    <n v="216340"/>
    <n v="113020"/>
    <m/>
    <n v="0"/>
    <n v="0"/>
    <n v="0"/>
    <n v="0"/>
    <n v="0"/>
    <n v="0"/>
    <s v="Request for Quotation"/>
    <s v="To be published"/>
    <s v="New contract"/>
    <d v="2017-04-01T00:00:00"/>
    <d v="2017-05-01T00:00:00"/>
    <d v="2017-05-08T00:00:00"/>
    <d v="2017-05-29T00:00:00"/>
    <d v="2017-06-05T00:00:00"/>
    <d v="2017-09-03T00:00:00"/>
    <d v="2017-09-12T00:00:00"/>
    <d v="2017-09-12T00:00:00"/>
    <s v="MP Provincial Management"/>
    <s v="Derick Mboweni"/>
  </r>
  <r>
    <m/>
    <m/>
    <m/>
    <m/>
    <x v="20"/>
    <m/>
    <m/>
    <m/>
    <m/>
    <m/>
    <m/>
    <m/>
    <m/>
    <m/>
    <m/>
    <m/>
    <m/>
    <m/>
    <m/>
    <m/>
    <m/>
    <m/>
    <m/>
    <m/>
    <m/>
    <m/>
    <m/>
    <m/>
    <m/>
    <m/>
    <m/>
    <m/>
    <m/>
    <m/>
    <m/>
    <m/>
    <m/>
    <m/>
  </r>
  <r>
    <n v="132"/>
    <s v=""/>
    <s v="Enhance efficiency of government business processes"/>
    <s v="Implementation of the ICT service Management capabilities aligned to the ITIL framework ,with and IT Helpdesk Management Solution"/>
    <x v="14"/>
    <m/>
    <m/>
    <s v="DSD"/>
    <s v="N/A"/>
    <s v="Medium"/>
    <s v="Client Specific Contract"/>
    <s v="Services"/>
    <s v="Managed services outsourcing"/>
    <s v="ICT"/>
    <s v="OPEX"/>
    <s v="Application Support"/>
    <n v="216340"/>
    <n v="113020"/>
    <m/>
    <n v="0"/>
    <n v="0"/>
    <n v="0"/>
    <n v="0"/>
    <n v="0"/>
    <n v="0"/>
    <s v="Request for Quotation"/>
    <s v="To be published"/>
    <s v="New contract"/>
    <d v="2017-04-01T00:00:00"/>
    <d v="2017-05-01T00:00:00"/>
    <d v="2017-05-08T00:00:00"/>
    <d v="2017-05-29T00:00:00"/>
    <d v="2017-06-05T00:00:00"/>
    <d v="2017-09-03T00:00:00"/>
    <d v="2017-09-12T00:00:00"/>
    <d v="2017-09-12T00:00:00"/>
    <s v="MP Provincial Management"/>
    <s v="Derick Mboweni"/>
  </r>
  <r>
    <n v="133"/>
    <s v=""/>
    <s v="Enhance efficiency of government business processes"/>
    <s v="Enterprise Architecture (EA) tool implementation for Mpumalanga Department of Social Development"/>
    <x v="11"/>
    <m/>
    <m/>
    <s v="DSD"/>
    <s v="N/A"/>
    <s v="Medium"/>
    <s v="Client Specific Contract"/>
    <s v="Services"/>
    <s v="Managed services outsourcing"/>
    <s v="ICT"/>
    <s v="OPEX"/>
    <s v="Application Support"/>
    <n v="216340"/>
    <n v="113020"/>
    <m/>
    <n v="0"/>
    <n v="0"/>
    <n v="0"/>
    <n v="0"/>
    <n v="0"/>
    <n v="0"/>
    <s v="Request for Quotation"/>
    <s v="To be published"/>
    <s v="New contract"/>
    <d v="2017-04-01T00:00:00"/>
    <d v="2017-05-01T00:00:00"/>
    <d v="2017-05-08T00:00:00"/>
    <d v="2017-05-29T00:00:00"/>
    <d v="2017-06-05T00:00:00"/>
    <d v="2017-09-03T00:00:00"/>
    <d v="2017-09-12T00:00:00"/>
    <d v="2017-09-12T00:00:00"/>
    <s v="MP Provincial Management"/>
    <s v="Esau Mailula"/>
  </r>
  <r>
    <n v="134"/>
    <s v=""/>
    <s v="Enhance efficiency of government business processes"/>
    <s v="Implementation of a monitoring and reporting solution for Mpumalanga Department of Social Development"/>
    <x v="14"/>
    <m/>
    <m/>
    <s v="DSD"/>
    <s v="N/A"/>
    <s v="Medium"/>
    <s v="Client Specific Contract"/>
    <s v="Services"/>
    <s v="Managed services outsourcing"/>
    <s v="ICT"/>
    <s v="OPEX"/>
    <s v="Application Support"/>
    <n v="216340"/>
    <n v="113020"/>
    <m/>
    <n v="0"/>
    <n v="0"/>
    <n v="0"/>
    <n v="0"/>
    <n v="0"/>
    <n v="0"/>
    <s v="Request for Quotation"/>
    <s v="To be published"/>
    <s v="New contract"/>
    <d v="2017-04-01T00:00:00"/>
    <d v="2017-05-01T00:00:00"/>
    <d v="2017-05-08T00:00:00"/>
    <d v="2017-05-29T00:00:00"/>
    <d v="2017-06-05T00:00:00"/>
    <d v="2017-09-03T00:00:00"/>
    <d v="2017-09-12T00:00:00"/>
    <d v="2017-09-12T00:00:00"/>
    <s v="MP Provincial Management"/>
    <s v="Esau Mailula"/>
  </r>
  <r>
    <n v="135"/>
    <s v=""/>
    <s v="Enhance efficiency of government business processes"/>
    <s v="Data Warehouse solution for Mpumalanga Department of Social Development"/>
    <x v="15"/>
    <m/>
    <m/>
    <s v="DSD"/>
    <s v="N/A"/>
    <s v="Medium"/>
    <s v="Client Specific Contract"/>
    <s v="Services"/>
    <s v="Managed services outsourcing"/>
    <s v="ICT"/>
    <s v="OPEX"/>
    <s v="Application Support"/>
    <n v="216340"/>
    <n v="113020"/>
    <m/>
    <n v="0"/>
    <n v="0"/>
    <n v="0"/>
    <n v="0"/>
    <n v="0"/>
    <n v="0"/>
    <s v="Request for Quotation"/>
    <s v="To be published"/>
    <s v="New contract"/>
    <d v="2017-04-01T00:00:00"/>
    <d v="2017-05-01T00:00:00"/>
    <d v="2017-05-08T00:00:00"/>
    <d v="2017-05-29T00:00:00"/>
    <d v="2017-06-05T00:00:00"/>
    <d v="2017-09-03T00:00:00"/>
    <d v="2017-09-12T00:00:00"/>
    <d v="2017-09-12T00:00:00"/>
    <s v="MP Provincial Management"/>
    <s v="Esau Mailula"/>
  </r>
  <r>
    <n v="136"/>
    <s v=""/>
    <s v="Enhance efficiency of government business processes"/>
    <s v="Installation of LAN for Sabie Hospital"/>
    <x v="1"/>
    <m/>
    <m/>
    <s v="DOH"/>
    <s v="N/A"/>
    <s v="High"/>
    <s v="Client Specific Contract"/>
    <s v="Services"/>
    <s v="Managed services outsourcing"/>
    <s v="ICT"/>
    <s v="OPEX"/>
    <s v="LAN &amp; Desktop Managed Services"/>
    <n v="216340"/>
    <n v="113020"/>
    <s v="Once-off"/>
    <n v="500000"/>
    <n v="500000"/>
    <n v="0"/>
    <n v="0"/>
    <n v="0"/>
    <n v="0"/>
    <s v="Request for Quotation"/>
    <s v="To be published"/>
    <s v="New contract"/>
    <d v="2017-02-01T00:00:00"/>
    <d v="2017-03-03T00:00:00"/>
    <d v="2017-03-10T00:00:00"/>
    <d v="2017-03-31T00:00:00"/>
    <d v="2017-04-07T00:00:00"/>
    <d v="2017-07-06T00:00:00"/>
    <d v="2017-07-15T00:00:00"/>
    <d v="2017-07-15T00:00:00"/>
    <s v="MP Provincial Management"/>
    <s v="Derick Mboweni"/>
  </r>
  <r>
    <m/>
    <m/>
    <m/>
    <m/>
    <x v="20"/>
    <m/>
    <m/>
    <m/>
    <m/>
    <m/>
    <m/>
    <m/>
    <m/>
    <m/>
    <m/>
    <m/>
    <m/>
    <m/>
    <m/>
    <m/>
    <m/>
    <m/>
    <m/>
    <m/>
    <m/>
    <m/>
    <m/>
    <m/>
    <m/>
    <m/>
    <m/>
    <m/>
    <m/>
    <m/>
    <m/>
    <m/>
    <m/>
    <m/>
  </r>
  <r>
    <m/>
    <m/>
    <m/>
    <m/>
    <x v="20"/>
    <m/>
    <m/>
    <m/>
    <m/>
    <m/>
    <m/>
    <m/>
    <m/>
    <m/>
    <m/>
    <m/>
    <m/>
    <m/>
    <m/>
    <m/>
    <m/>
    <m/>
    <m/>
    <m/>
    <m/>
    <m/>
    <m/>
    <m/>
    <m/>
    <m/>
    <m/>
    <m/>
    <m/>
    <m/>
    <m/>
    <m/>
    <m/>
    <m/>
  </r>
  <r>
    <n v="140"/>
    <s v="SD-OPS-SECM-12"/>
    <s v="Prog 4: Operational Support"/>
    <s v="Physical access control system"/>
    <x v="17"/>
    <m/>
    <m/>
    <s v="SITA"/>
    <s v="Softcon"/>
    <s v="High"/>
    <m/>
    <s v="Non-Catalogue"/>
    <s v="Non-Catalogue"/>
    <s v="Non-ICT"/>
    <s v="CAPEX"/>
    <s v="Non-Catalogue"/>
    <n v="620040"/>
    <n v="113201"/>
    <m/>
    <n v="12500000"/>
    <n v="12500000"/>
    <n v="0"/>
    <n v="0"/>
    <n v="0"/>
    <n v="0"/>
    <s v="Sole-Source Procurement"/>
    <s v="Under Adjudication"/>
    <s v="RFQ847-TM-AH-2016"/>
    <d v="2017-04-01T00:00:00"/>
    <d v="2017-05-01T00:00:00"/>
    <d v="2017-05-08T00:00:00"/>
    <d v="2017-05-29T00:00:00"/>
    <d v="2017-06-05T00:00:00"/>
    <d v="2017-09-03T00:00:00"/>
    <d v="2017-09-12T00:00:00"/>
    <d v="2017-09-12T00:00:00"/>
    <s v="Security Management"/>
    <s v="Leon Pietersen"/>
  </r>
  <r>
    <n v="141"/>
    <s v="SD-OPS-SECM-14"/>
    <s v="Prog 4: Operational Support"/>
    <s v="Installation of CCTV Cameras"/>
    <x v="17"/>
    <m/>
    <m/>
    <s v="SITA"/>
    <m/>
    <s v="High"/>
    <m/>
    <s v="Non-Catalogue"/>
    <s v="Non-Catalogue"/>
    <s v="Non-ICT"/>
    <s v="CAPEX"/>
    <s v="Non-Catalogue"/>
    <n v="620040"/>
    <n v="113201"/>
    <m/>
    <n v="0"/>
    <n v="0"/>
    <n v="0"/>
    <n v="0"/>
    <n v="0"/>
    <n v="0"/>
    <s v="Competitive Bidding"/>
    <s v="Published"/>
    <s v="ER-1342-2016-Emergency -CCTV Bussiness case"/>
    <d v="2017-04-01T00:00:00"/>
    <d v="2017-05-01T00:00:00"/>
    <d v="2017-05-08T00:00:00"/>
    <d v="2017-05-29T00:00:00"/>
    <d v="2017-06-05T00:00:00"/>
    <d v="2017-09-03T00:00:00"/>
    <d v="2017-09-12T00:00:00"/>
    <d v="2017-09-12T00:00:00"/>
    <s v="Security Management"/>
    <s v="Leon Pietersen"/>
  </r>
  <r>
    <m/>
    <m/>
    <m/>
    <m/>
    <x v="20"/>
    <m/>
    <m/>
    <m/>
    <m/>
    <m/>
    <m/>
    <m/>
    <m/>
    <m/>
    <m/>
    <m/>
    <m/>
    <m/>
    <m/>
    <m/>
    <m/>
    <m/>
    <m/>
    <m/>
    <m/>
    <m/>
    <m/>
    <m/>
    <m/>
    <m/>
    <m/>
    <m/>
    <m/>
    <m/>
    <m/>
    <m/>
    <m/>
    <m/>
  </r>
  <r>
    <m/>
    <m/>
    <m/>
    <m/>
    <x v="20"/>
    <m/>
    <m/>
    <m/>
    <m/>
    <m/>
    <m/>
    <m/>
    <m/>
    <m/>
    <m/>
    <m/>
    <m/>
    <m/>
    <m/>
    <m/>
    <m/>
    <m/>
    <m/>
    <m/>
    <m/>
    <m/>
    <m/>
    <m/>
    <m/>
    <m/>
    <m/>
    <m/>
    <m/>
    <m/>
    <m/>
    <m/>
    <m/>
    <m/>
  </r>
  <r>
    <n v="144"/>
    <s v="SD-OPS-SECM-14"/>
    <s v="Prog 4: Operational Support"/>
    <s v="Procure and install fire detection and public address systems for SITA Pretoria"/>
    <x v="9"/>
    <m/>
    <m/>
    <s v="SITA"/>
    <m/>
    <s v="High"/>
    <m/>
    <s v="Non-Catalogue"/>
    <s v="Non-Catalogue"/>
    <s v="Non-ICT"/>
    <s v="CAPEX"/>
    <s v="Non-Catalogue"/>
    <n v="620040"/>
    <n v="113201"/>
    <m/>
    <n v="15000000"/>
    <n v="15000000"/>
    <n v="0"/>
    <n v="0"/>
    <n v="0"/>
    <n v="0"/>
    <s v="Competitive Bidding"/>
    <s v="To be published"/>
    <s v="New contract"/>
    <d v="2017-04-30T00:00:00"/>
    <d v="2017-05-30T00:00:00"/>
    <d v="2017-06-06T00:00:00"/>
    <d v="2017-06-27T00:00:00"/>
    <d v="2017-07-04T00:00:00"/>
    <d v="2017-10-02T00:00:00"/>
    <d v="2017-10-11T00:00:00"/>
    <d v="2017-10-11T00:00:00"/>
    <s v="Security Management"/>
    <s v="Leon Pietersen"/>
  </r>
  <r>
    <m/>
    <m/>
    <m/>
    <m/>
    <x v="20"/>
    <m/>
    <m/>
    <m/>
    <m/>
    <m/>
    <m/>
    <m/>
    <m/>
    <m/>
    <m/>
    <m/>
    <m/>
    <m/>
    <m/>
    <m/>
    <m/>
    <m/>
    <m/>
    <m/>
    <m/>
    <m/>
    <m/>
    <m/>
    <m/>
    <m/>
    <m/>
    <m/>
    <m/>
    <m/>
    <m/>
    <m/>
    <m/>
    <m/>
  </r>
  <r>
    <n v="146"/>
    <s v="SD-OPS-SECM-14"/>
    <s v="Prog 4: Operational Support"/>
    <s v="Procurement of  Identity And Access Management solution "/>
    <x v="15"/>
    <s v="Security - Access Control"/>
    <m/>
    <s v="SITA"/>
    <m/>
    <s v="High"/>
    <m/>
    <s v="Non-Catalogue"/>
    <s v="Non-Catalogue"/>
    <s v="Non-ICT"/>
    <s v="CAPEX"/>
    <s v="Non-Catalogue"/>
    <n v="220010"/>
    <n v="113201"/>
    <s v="3yrs"/>
    <n v="7500000"/>
    <n v="4500000"/>
    <n v="1500000"/>
    <n v="1500000"/>
    <n v="0"/>
    <n v="0"/>
    <s v="Competitive Bidding"/>
    <s v="To be published"/>
    <s v="New contract"/>
    <d v="2017-04-30T00:00:00"/>
    <d v="2017-05-30T00:00:00"/>
    <d v="2017-06-06T00:00:00"/>
    <d v="2017-06-27T00:00:00"/>
    <d v="2017-07-04T00:00:00"/>
    <d v="2017-10-02T00:00:00"/>
    <d v="2017-10-11T00:00:00"/>
    <d v="2017-10-11T00:00:00"/>
    <s v="Security Management"/>
    <s v="Lyverne Prinsloo"/>
  </r>
  <r>
    <m/>
    <s v="IT-INIT-"/>
    <s v="M17.1  Process Automation and System Integration (Infrastructure upgrades and Modernisation)"/>
    <s v="Telecommunication Software Upgrade on PBX System"/>
    <x v="15"/>
    <m/>
    <m/>
    <s v="SITA"/>
    <s v="NEC Philips"/>
    <s v="High"/>
    <s v="SITA Service Delivery"/>
    <s v="Software"/>
    <s v="Software license"/>
    <s v="ICT"/>
    <s v="CAPEX"/>
    <s v="LAN &amp; Desktop Managed Services"/>
    <n v="300010"/>
    <n v="113301"/>
    <s v="3yrs"/>
    <n v="570000"/>
    <n v="500000"/>
    <n v="0"/>
    <n v="0"/>
    <n v="0"/>
    <n v="0"/>
    <s v="Sole-Source Procurement"/>
    <s v="To be published"/>
    <s v="Other"/>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Telecommunication Server for Telephone Management System"/>
    <x v="2"/>
    <m/>
    <m/>
    <s v="SITA"/>
    <m/>
    <s v="High"/>
    <s v="SITA Service Delivery"/>
    <s v="Hardware"/>
    <s v="Servers"/>
    <s v="ICT"/>
    <s v="CAPEX"/>
    <s v="LAN &amp; Desktop Managed Services"/>
    <n v="300010"/>
    <n v="113201"/>
    <s v="5yrs"/>
    <n v="570000"/>
    <n v="500000"/>
    <n v="0"/>
    <n v="0"/>
    <n v="0"/>
    <n v="0"/>
    <s v="Existing Transversal Contract"/>
    <s v="To be published"/>
    <s v="RFB 2003/2014"/>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Telecommunication Batteries for PBX'es nationally"/>
    <x v="15"/>
    <m/>
    <m/>
    <s v="SITA"/>
    <m/>
    <s v="High"/>
    <s v="SITA Service Delivery"/>
    <s v="Communications"/>
    <s v="Support and maintenance"/>
    <s v="ICT"/>
    <s v="CAPEX"/>
    <s v="LAN &amp; Desktop Managed Services"/>
    <n v="300010"/>
    <n v="113201"/>
    <s v="3yrs"/>
    <n v="570000"/>
    <n v="500000"/>
    <n v="0"/>
    <n v="0"/>
    <n v="0"/>
    <n v="0"/>
    <s v="Competitive Bidding"/>
    <s v="To be published"/>
    <s v="Other"/>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Boardroom Upgrade"/>
    <x v="9"/>
    <m/>
    <m/>
    <s v="SITA"/>
    <m/>
    <s v="Medium"/>
    <s v="SITA Service Delivery"/>
    <s v="Hardware"/>
    <s v="Peripherals"/>
    <s v="ICT"/>
    <s v="CAPEX"/>
    <s v="LAN &amp; Desktop Managed Services"/>
    <n v="300010"/>
    <n v="113201"/>
    <s v="3yrs"/>
    <n v="2280000"/>
    <n v="2000000"/>
    <n v="7000000"/>
    <n v="800000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Replacement of End User Devices (PCs, NBs &amp; Tablets)"/>
    <x v="3"/>
    <m/>
    <m/>
    <s v="SITA"/>
    <m/>
    <s v="High"/>
    <s v="SITA Service Delivery"/>
    <s v="Hardware"/>
    <s v="Desktops and note books"/>
    <s v="ICT"/>
    <s v="CAPEX"/>
    <s v="LAN &amp; Desktop Managed Services"/>
    <n v="300010"/>
    <n v="113201"/>
    <s v="3yrs"/>
    <n v="41040000"/>
    <n v="36000000"/>
    <n v="29000000"/>
    <n v="0"/>
    <n v="0"/>
    <n v="0"/>
    <s v="Competitive Bidding"/>
    <s v="To be published"/>
    <s v="RFB 2005/2015"/>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NAC (ISE) Hardware"/>
    <x v="3"/>
    <m/>
    <m/>
    <s v="SITA"/>
    <s v="Cisco"/>
    <s v="Medium"/>
    <s v="SITA Service Delivery"/>
    <s v="Communications"/>
    <s v="Network and hardware"/>
    <s v="ICT"/>
    <s v="CAPEX"/>
    <s v="LAN &amp; Desktop Managed Services"/>
    <n v="300010"/>
    <n v="113201"/>
    <s v="3yrs"/>
    <n v="2280000"/>
    <n v="2000000"/>
    <n v="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NAC (ISE) Software"/>
    <x v="11"/>
    <m/>
    <m/>
    <s v="SITA"/>
    <s v="Cisco"/>
    <s v="Medium"/>
    <s v="SITA Service Delivery"/>
    <s v="Software"/>
    <s v="Software license"/>
    <s v="ICT"/>
    <s v="CAPEX"/>
    <s v="LAN &amp; Desktop Managed Services"/>
    <n v="300010"/>
    <n v="113301"/>
    <s v="3yrs"/>
    <n v="4275000"/>
    <n v="3750000"/>
    <n v="300000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Routers for SITA"/>
    <x v="1"/>
    <m/>
    <m/>
    <s v="SITA"/>
    <s v="Cisco"/>
    <s v="High"/>
    <s v="SITA Service Delivery"/>
    <s v="Communications"/>
    <s v="Network and hardware"/>
    <s v="ICT"/>
    <s v="CAPEX"/>
    <s v="LAN &amp; Desktop Managed Services"/>
    <n v="300010"/>
    <n v="113202"/>
    <s v="3yrs"/>
    <n v="1710000"/>
    <n v="1500000"/>
    <n v="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Knowledge Management Software "/>
    <x v="11"/>
    <m/>
    <m/>
    <s v="SITA"/>
    <m/>
    <s v="Low"/>
    <s v="SITA Service Delivery"/>
    <s v="Software"/>
    <s v="Software license"/>
    <s v="ICT"/>
    <s v="CAPEX"/>
    <s v="LAN &amp; Desktop Managed Services"/>
    <n v="300010"/>
    <n v="113301"/>
    <s v="3yrs"/>
    <n v="342000"/>
    <n v="300000"/>
    <n v="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Software for LoB"/>
    <x v="15"/>
    <m/>
    <m/>
    <s v="SITA"/>
    <m/>
    <s v="Low"/>
    <s v="SITA Service Delivery"/>
    <s v="Software"/>
    <s v="Software license"/>
    <s v="ICT"/>
    <s v="CAPEX"/>
    <s v="Application Support"/>
    <n v="300010"/>
    <n v="113301"/>
    <s v="3yrs"/>
    <n v="220248"/>
    <n v="193200"/>
    <n v="13200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Projectors "/>
    <x v="4"/>
    <m/>
    <m/>
    <s v="SITA"/>
    <m/>
    <s v="High"/>
    <s v="SITA Service Delivery"/>
    <s v="Hardware"/>
    <s v="Peripherals"/>
    <s v="ICT"/>
    <s v="CAPEX"/>
    <s v="LAN &amp; Desktop Managed Services"/>
    <n v="300010"/>
    <n v="113201"/>
    <s v="3yrs"/>
    <n v="570000"/>
    <n v="500000"/>
    <n v="200000"/>
    <n v="300000"/>
    <n v="0"/>
    <n v="0"/>
    <s v="Existing Contracted Supplier"/>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Printing Management Software"/>
    <x v="15"/>
    <m/>
    <m/>
    <s v="SITA"/>
    <m/>
    <s v="High"/>
    <s v="SITA Service Delivery"/>
    <s v="Software"/>
    <s v="Software license"/>
    <s v="ICT"/>
    <s v="CAPEX"/>
    <s v="Application Support"/>
    <n v="300010"/>
    <n v="113301"/>
    <s v="3yrs"/>
    <n v="1824000"/>
    <n v="1600000"/>
    <s v="-"/>
    <n v="0"/>
    <n v="0"/>
    <n v="0"/>
    <s v="Competitive Bidding"/>
    <s v="Under Adjudication"/>
    <s v="New contract"/>
    <d v="2017-04-01T00:00:00"/>
    <d v="2017-05-01T00:00:00"/>
    <d v="2017-05-08T00:00:00"/>
    <d v="2017-05-29T00:00:00"/>
    <d v="2017-06-05T00:00:00"/>
    <d v="2017-09-03T00:00:00"/>
    <d v="2017-09-12T00:00:00"/>
    <d v="2017-09-12T00:00:00"/>
    <s v="Internal IT"/>
    <s v="Gerhard Fouche "/>
  </r>
  <r>
    <m/>
    <s v="IT-INIT-"/>
    <s v="M17.1  Process Automation and System Integration (Infrastructure upgrades and Modernisation)"/>
    <s v="Stand Alone Projectors"/>
    <x v="4"/>
    <m/>
    <m/>
    <s v="SITA"/>
    <m/>
    <s v="High"/>
    <s v="SITA Service Delivery"/>
    <s v="Hardware"/>
    <s v="Peripherals"/>
    <s v="ICT"/>
    <s v="CAPEX"/>
    <s v="LAN &amp; Desktop Managed Services"/>
    <n v="300010"/>
    <n v="113201"/>
    <s v="3yrs"/>
    <n v="322620"/>
    <n v="283000"/>
    <s v="-"/>
    <s v="-"/>
    <s v="-"/>
    <n v="0"/>
    <s v="Existing Contracted Supplier"/>
    <s v="To be published"/>
    <s v="New contract"/>
    <d v="2017-04-01T00:00:00"/>
    <d v="2017-05-01T00:00:00"/>
    <d v="2017-05-08T00:00:00"/>
    <d v="2017-05-29T00:00:00"/>
    <d v="2017-06-05T00:00:00"/>
    <d v="2017-09-03T00:00:00"/>
    <d v="2017-09-12T00:00:00"/>
    <d v="2017-09-12T00:00:00"/>
    <s v="Internal IT"/>
    <s v="Gerhard Fouche "/>
  </r>
  <r>
    <m/>
    <s v="IT-INIT-"/>
    <s v="M17.1  Process Automation and System Integration (Infrastructure upgrades and Modernisation)"/>
    <s v="SITA LAN Upgrade - Erasmuskloof"/>
    <x v="1"/>
    <m/>
    <m/>
    <s v="SITA"/>
    <s v="Cisco"/>
    <s v="High"/>
    <s v="SITA Service Delivery"/>
    <s v="Communications"/>
    <s v="Network and hardware"/>
    <s v="ICT"/>
    <s v="CAPEX"/>
    <s v="LAN &amp; Desktop Managed Services"/>
    <n v="300010"/>
    <n v="113202"/>
    <s v="5yrs"/>
    <n v="1368000"/>
    <n v="1200000"/>
    <n v="0"/>
    <n v="0"/>
    <n v="0"/>
    <n v="12000000"/>
    <s v="Existing Contracted Supplier"/>
    <s v="To be published"/>
    <s v="New contract"/>
    <d v="2017-04-01T00:00:00"/>
    <d v="2017-05-01T00:00:00"/>
    <d v="2017-05-08T00:00:00"/>
    <d v="2017-05-29T00:00:00"/>
    <d v="2017-06-05T00:00:00"/>
    <d v="2017-09-03T00:00:00"/>
    <d v="2017-09-12T00:00:00"/>
    <d v="2017-09-12T00:00:00"/>
    <s v="Internal IT"/>
    <s v="Gerhard Fouche "/>
  </r>
  <r>
    <m/>
    <s v="IT-INIT-"/>
    <s v="M17.1  Process Automation and System Integration (Infrastructure upgrades and Modernisation)"/>
    <s v="SITA LAN Upgrade - Centurion"/>
    <x v="1"/>
    <m/>
    <m/>
    <s v="SITA"/>
    <s v="Cisco"/>
    <s v="High"/>
    <s v="SITA Service Delivery"/>
    <s v="Communications"/>
    <s v="Network and hardware"/>
    <s v="ICT"/>
    <s v="CAPEX"/>
    <s v="LAN &amp; Desktop Managed Services"/>
    <n v="300010"/>
    <n v="113202"/>
    <s v="5yrs"/>
    <n v="14788425.550000001"/>
    <n v="12972303.119999999"/>
    <n v="0"/>
    <n v="0"/>
    <n v="0"/>
    <n v="1500000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SITA LAN Upgrade - Provinces"/>
    <x v="1"/>
    <m/>
    <m/>
    <s v="SITA"/>
    <s v="Cisco"/>
    <s v="High"/>
    <s v="SITA Service Delivery"/>
    <s v="Communications"/>
    <s v="Network and hardware"/>
    <s v="ICT"/>
    <s v="CAPEX"/>
    <s v="LAN &amp; Desktop Managed Services"/>
    <n v="300010"/>
    <n v="113202"/>
    <s v="5yrs"/>
    <n v="17967937.050000001"/>
    <n v="15761348.289999999"/>
    <n v="0"/>
    <n v="0"/>
    <n v="0"/>
    <n v="18000000"/>
    <s v="Competitive Bidding"/>
    <s v="To be published"/>
    <s v="New contract"/>
    <d v="2017-05-19T00:00:00"/>
    <d v="2017-06-18T00:00:00"/>
    <d v="2017-06-25T00:00:00"/>
    <d v="2017-07-16T00:00:00"/>
    <d v="2017-07-23T00:00:00"/>
    <d v="2017-10-21T00:00:00"/>
    <d v="2017-10-30T00:00:00"/>
    <d v="2017-10-30T00:00:00"/>
    <s v="Internal IT"/>
    <s v="Gerhard Fouche "/>
  </r>
  <r>
    <m/>
    <s v="IT-INIT-"/>
    <s v="M17: Process Automation_x000a_and System Integration"/>
    <s v="Procure ARIS Licences"/>
    <x v="11"/>
    <m/>
    <m/>
    <s v="SITA"/>
    <m/>
    <s v="High"/>
    <s v="SITA Service Delivery"/>
    <s v="Software"/>
    <s v="Software license"/>
    <s v="ICT"/>
    <s v="CAPEX"/>
    <s v="Application Support"/>
    <n v="300010"/>
    <n v="113301"/>
    <m/>
    <n v="2280000"/>
    <n v="2000000"/>
    <n v="700000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 Process Automation_x000a_and System Integration"/>
    <s v="Canteen System "/>
    <x v="15"/>
    <m/>
    <m/>
    <s v="SITA"/>
    <m/>
    <s v="Medium"/>
    <s v="SITA Service Delivery"/>
    <s v="Hardware"/>
    <s v="Peripherals"/>
    <s v="ICT"/>
    <s v="CAPEX"/>
    <s v="LAN &amp; Desktop Managed Services"/>
    <n v="300010"/>
    <n v="113201"/>
    <m/>
    <n v="570000"/>
    <n v="500000"/>
    <n v="100000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 Process Automation_x000a_and System Integration"/>
    <s v="Canteen System "/>
    <x v="15"/>
    <m/>
    <m/>
    <s v="SITA"/>
    <m/>
    <s v="Medium"/>
    <s v="SITA Service Delivery"/>
    <s v="Software"/>
    <s v="Software license"/>
    <s v="ICT"/>
    <s v="CAPEX"/>
    <s v="LAN &amp; Desktop Managed Services"/>
    <n v="300010"/>
    <n v="113301"/>
    <m/>
    <n v="855000"/>
    <n v="750000"/>
    <n v="1000000"/>
    <n v="0"/>
    <n v="0"/>
    <n v="0"/>
    <s v="Competitive Bidding"/>
    <s v="To be published"/>
    <s v="New contract"/>
    <d v="2017-05-19T00:00:00"/>
    <d v="2017-06-18T00:00:00"/>
    <d v="2017-06-25T00:00:00"/>
    <d v="2017-07-16T00:00:00"/>
    <d v="2017-07-23T00:00:00"/>
    <d v="2017-10-21T00:00:00"/>
    <d v="2017-10-30T00:00:00"/>
    <d v="2017-10-30T00:00:00"/>
    <s v="Internal IT"/>
    <s v="Gerhard Fouche "/>
  </r>
  <r>
    <m/>
    <s v="IT-INIT-"/>
    <s v="M17.1  Process Automation and System Integration (Infrastructure upgrades and Modernisation)"/>
    <s v="Proff Serv - Microsoft "/>
    <x v="26"/>
    <m/>
    <m/>
    <s v="SITA"/>
    <m/>
    <s v="Medium"/>
    <s v="SITA Service Delivery"/>
    <s v="Professional_Services"/>
    <s v="Consultants/ Advisory "/>
    <s v="Non-ICT"/>
    <s v="OPEX"/>
    <s v="Application Support"/>
    <n v="300010"/>
    <n v="720130"/>
    <s v="Once-off"/>
    <n v="5700000"/>
    <n v="5000000"/>
    <n v="3000000"/>
    <n v="3000000"/>
    <n v="0"/>
    <n v="0"/>
    <s v="Existing Contracted Supplier"/>
    <s v="To be published"/>
    <s v="New contract"/>
    <d v="2017-05-31T00:00:00"/>
    <d v="2017-06-30T00:00:00"/>
    <d v="2017-07-07T00:00:00"/>
    <d v="2017-07-28T00:00:00"/>
    <d v="2017-08-04T00:00:00"/>
    <d v="2017-11-02T00:00:00"/>
    <d v="2017-11-11T00:00:00"/>
    <d v="2017-11-11T00:00:00"/>
    <s v="Internal IT"/>
    <s v="Gerhard Fouche "/>
  </r>
  <r>
    <m/>
    <s v="IT-INIT-"/>
    <s v="M17.1  Process Automation and System Integration (Infrastructure upgrades and Modernisation)"/>
    <s v="License - Jaws for disabled personnel"/>
    <x v="15"/>
    <m/>
    <m/>
    <s v="SITA"/>
    <m/>
    <m/>
    <s v="SITA Service Delivery"/>
    <s v="Software"/>
    <s v="Software license"/>
    <s v="ICT"/>
    <s v="OPEX"/>
    <s v="Application Maintenance"/>
    <n v="300010"/>
    <n v="720260"/>
    <s v="&lt;1yr"/>
    <n v="46740"/>
    <n v="41000"/>
    <n v="41000"/>
    <n v="41000"/>
    <n v="0"/>
    <n v="0"/>
    <s v="Sole-Source Procurement"/>
    <s v="To be published"/>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License - MicroSoft EA"/>
    <x v="26"/>
    <m/>
    <m/>
    <s v="SITA"/>
    <m/>
    <m/>
    <s v="SITA Service Delivery"/>
    <s v="Software"/>
    <s v="Software license"/>
    <s v="ICT"/>
    <s v="OPEX"/>
    <s v="Application Maintenance"/>
    <n v="300010"/>
    <n v="720260"/>
    <s v="3yrs"/>
    <n v="28500000"/>
    <n v="25000000"/>
    <n v="25000000"/>
    <n v="25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Xerox"/>
    <x v="4"/>
    <m/>
    <m/>
    <s v="SITA"/>
    <m/>
    <m/>
    <s v="SITA Service Delivery"/>
    <s v="Hardware"/>
    <s v="Support and maintenance"/>
    <s v="ICT"/>
    <s v="OPEX"/>
    <s v="Application Support"/>
    <n v="300010"/>
    <n v="720130"/>
    <s v="3yrs"/>
    <n v="91200"/>
    <n v="80000"/>
    <n v="80000"/>
    <n v="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KMSA"/>
    <x v="4"/>
    <m/>
    <m/>
    <s v="SITA"/>
    <m/>
    <m/>
    <s v="SITA Service Delivery"/>
    <s v="Hardware"/>
    <s v="Support and maintenance"/>
    <s v="ICT"/>
    <s v="OPEX"/>
    <s v="Application Support"/>
    <n v="300010"/>
    <n v="720130"/>
    <s v="2yrs"/>
    <n v="6840000"/>
    <n v="6000000"/>
    <n v="6000000"/>
    <n v="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Small and Executive Printers"/>
    <x v="4"/>
    <m/>
    <m/>
    <s v="SITA"/>
    <m/>
    <m/>
    <s v="SITA Service Delivery"/>
    <s v="Hardware"/>
    <s v="Printers"/>
    <s v="ICT"/>
    <s v="OPEX"/>
    <s v="LAN &amp; Desktop Managed Services"/>
    <n v="300010"/>
    <n v="720250"/>
    <s v="3yrs"/>
    <n v="16640"/>
    <n v="16000"/>
    <n v="16000"/>
    <n v="16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Gijima Support &amp; Maintenance for PBX"/>
    <x v="14"/>
    <m/>
    <m/>
    <s v="SITA"/>
    <m/>
    <m/>
    <s v="SITA Service Delivery"/>
    <s v="Hardware"/>
    <s v="Support and maintenance"/>
    <s v="ICT"/>
    <s v="OPEX"/>
    <s v="LAN &amp; Desktop Managed Services"/>
    <n v="300010"/>
    <n v="720250"/>
    <s v="3yrs"/>
    <n v="2508000"/>
    <n v="2200000"/>
    <n v="2200000"/>
    <n v="22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New Lease for PC's, NB's, Ultabooks and Tablets"/>
    <x v="3"/>
    <m/>
    <m/>
    <s v="SITA"/>
    <m/>
    <m/>
    <s v="SITA Service Delivery"/>
    <s v="Hardware"/>
    <s v="Support and maintenance"/>
    <s v="ICT"/>
    <s v="OPEX"/>
    <s v="LAN &amp; Desktop Managed Services"/>
    <n v="300010"/>
    <n v="720250"/>
    <s v="3yrs"/>
    <n v="24699999.989999998"/>
    <n v="21666666.66"/>
    <m/>
    <m/>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INT Cabling"/>
    <x v="1"/>
    <m/>
    <m/>
    <s v="SITA"/>
    <m/>
    <m/>
    <s v="SITA Service Delivery"/>
    <s v="Hardware"/>
    <s v="Support and maintenance"/>
    <s v="ICT"/>
    <s v="OPEX"/>
    <s v="LAN &amp; Desktop Support Services"/>
    <n v="300010"/>
    <n v="720250"/>
    <s v="3yrs"/>
    <n v="2462400"/>
    <n v="2160000"/>
    <n v="2160000"/>
    <n v="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Telkom Account For SITA Nationally"/>
    <x v="18"/>
    <m/>
    <m/>
    <s v="SITA"/>
    <m/>
    <m/>
    <s v="SITA Service Delivery"/>
    <s v="Communications"/>
    <s v="Support and maintenance"/>
    <s v="ICT"/>
    <s v="OPEX"/>
    <s v="LAN &amp; Desktop Managed Services"/>
    <n v="300010"/>
    <n v="720250"/>
    <s v="5yrs"/>
    <n v="16416000"/>
    <n v="14400000"/>
    <n v="14400000"/>
    <n v="14400000"/>
    <n v="0"/>
    <n v="0"/>
    <s v="Existing Contracted Supplier"/>
    <m/>
    <m/>
    <d v="2017-06-30T00:00:00"/>
    <d v="2017-07-30T00:00:00"/>
    <d v="2017-08-06T00:00:00"/>
    <d v="2017-08-27T00:00:00"/>
    <d v="2017-09-03T00:00:00"/>
    <d v="2017-12-02T00:00:00"/>
    <d v="2017-12-11T00:00:00"/>
    <d v="2017-12-11T00:00:00"/>
    <s v="Internal IT"/>
    <s v="Gerhard Fouche "/>
  </r>
  <r>
    <m/>
    <s v="IT-INIT-"/>
    <s v="M17: Process Automation_x000a_and System Integration"/>
    <s v="License - Webfin"/>
    <x v="11"/>
    <m/>
    <m/>
    <s v="SITA"/>
    <m/>
    <m/>
    <s v="SITA Service Delivery"/>
    <s v="Software"/>
    <s v="Software license"/>
    <s v="ICT"/>
    <s v="OPEX"/>
    <s v="Application Maintenance"/>
    <n v="300010"/>
    <n v="720260"/>
    <m/>
    <n v="182400"/>
    <n v="160000"/>
    <n v="170000"/>
    <n v="180000"/>
    <n v="0"/>
    <n v="0"/>
    <s v="Existing Contracted Supplier"/>
    <m/>
    <m/>
    <d v="2017-06-30T00:00:00"/>
    <d v="2017-07-30T00:00:00"/>
    <d v="2017-08-06T00:00:00"/>
    <d v="2017-08-27T00:00:00"/>
    <d v="2017-09-03T00:00:00"/>
    <d v="2017-12-02T00:00:00"/>
    <d v="2017-12-11T00:00:00"/>
    <d v="2017-12-11T00:00:00"/>
    <s v="Internal IT"/>
    <s v="Desmond Somthunzi  "/>
  </r>
  <r>
    <m/>
    <s v="IT-INIT-"/>
    <s v="M17: Process Automation_x000a_and System Integration"/>
    <s v="License - ARIS"/>
    <x v="11"/>
    <m/>
    <m/>
    <s v="SITA"/>
    <m/>
    <m/>
    <s v="SITA Service Delivery"/>
    <s v="Software"/>
    <s v="Software license"/>
    <s v="ICT"/>
    <s v="OPEX"/>
    <s v="Application Maintenance"/>
    <n v="300010"/>
    <n v="720260"/>
    <m/>
    <n v="2850000"/>
    <n v="2500000"/>
    <n v="2500000"/>
    <n v="2500000"/>
    <n v="0"/>
    <n v="0"/>
    <s v="Existing Contracted Supplier"/>
    <m/>
    <m/>
    <d v="2017-06-30T00:00:00"/>
    <d v="2017-07-30T00:00:00"/>
    <d v="2017-08-06T00:00:00"/>
    <d v="2017-08-27T00:00:00"/>
    <d v="2017-09-03T00:00:00"/>
    <d v="2017-12-02T00:00:00"/>
    <d v="2017-12-11T00:00:00"/>
    <d v="2017-12-11T00:00:00"/>
    <s v="Internal IT"/>
    <s v="Desmond Somthunzi"/>
  </r>
  <r>
    <m/>
    <s v="IT-INIT-"/>
    <s v="M17: Process Automation_x000a_and System Integration"/>
    <s v="License - Symantec"/>
    <x v="11"/>
    <m/>
    <m/>
    <s v="SITA"/>
    <m/>
    <m/>
    <s v="SITA Service Delivery"/>
    <s v="Software"/>
    <s v="Software license"/>
    <s v="ICT"/>
    <s v="OPEX"/>
    <s v="Application Maintenance"/>
    <n v="300010"/>
    <n v="720260"/>
    <m/>
    <n v="570000"/>
    <n v="500000"/>
    <n v="550000"/>
    <n v="600000"/>
    <n v="0"/>
    <n v="0"/>
    <s v="Existing Contracted Supplier"/>
    <m/>
    <m/>
    <d v="2017-06-30T00:00:00"/>
    <d v="2017-07-30T00:00:00"/>
    <d v="2017-08-06T00:00:00"/>
    <d v="2017-08-27T00:00:00"/>
    <d v="2017-09-03T00:00:00"/>
    <d v="2017-12-02T00:00:00"/>
    <d v="2017-12-11T00:00:00"/>
    <d v="2017-12-11T00:00:00"/>
    <s v="Internal IT"/>
    <s v="Desmond Somthunzi  "/>
  </r>
  <r>
    <m/>
    <s v="IT-INIT-"/>
    <s v="M17.1  Process Automation and System Integration (Infrastructure upgrades and Modernisation)"/>
    <s v="License - Oracle"/>
    <x v="11"/>
    <m/>
    <m/>
    <s v="SITA"/>
    <m/>
    <m/>
    <s v="SITA Service Delivery"/>
    <s v="Software"/>
    <s v="Software license"/>
    <s v="ICT"/>
    <s v="OPEX"/>
    <s v="LAN &amp; Desktop Managed Services"/>
    <n v="300010"/>
    <n v="720260"/>
    <m/>
    <n v="9120000"/>
    <n v="8000000"/>
    <n v="8250000"/>
    <n v="9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Oracle Support"/>
    <x v="14"/>
    <m/>
    <m/>
    <s v="SITA"/>
    <m/>
    <m/>
    <s v="SITA Service Delivery"/>
    <s v="Services"/>
    <s v="Support and maintenance"/>
    <s v="ICT"/>
    <s v="OPEX"/>
    <s v="LAN &amp; Desktop Managed Services"/>
    <n v="300010"/>
    <n v="720250"/>
    <m/>
    <n v="23940000"/>
    <n v="21000000"/>
    <n v="17000000"/>
    <n v="15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Business Connextion (LAN Erasmuskloof) "/>
    <x v="1"/>
    <m/>
    <m/>
    <s v="SITA"/>
    <s v="Cisco"/>
    <m/>
    <s v="SITA Service Delivery"/>
    <s v="Hardware"/>
    <s v="Support and maintenance"/>
    <s v="ICT"/>
    <s v="OPEX"/>
    <s v="LAN &amp; Desktop Managed Services"/>
    <n v="300010"/>
    <n v="720250"/>
    <s v="3yrs"/>
    <n v="3416272.58"/>
    <n v="2996730.33"/>
    <s v="-"/>
    <s v="-"/>
    <s v="-"/>
    <s v="-"/>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LAN Centurion) "/>
    <x v="1"/>
    <m/>
    <m/>
    <s v="SITA"/>
    <s v="Cisco"/>
    <m/>
    <s v="SITA Service Delivery"/>
    <s v="Hardware"/>
    <s v="Support and maintenance"/>
    <s v="ICT"/>
    <s v="OPEX"/>
    <s v="LAN &amp; Desktop Managed Services"/>
    <n v="300010"/>
    <n v="720250"/>
    <s v="3yrs"/>
    <n v="5882710.7800000003"/>
    <n v="5160272.62"/>
    <s v="-"/>
    <s v="-"/>
    <s v="-"/>
    <s v="-"/>
    <s v="Competitive Bidding"/>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LAN Provinces) "/>
    <x v="1"/>
    <m/>
    <m/>
    <s v="SITA"/>
    <s v="Cisco"/>
    <m/>
    <s v="SITA Service Delivery"/>
    <s v="Hardware"/>
    <s v="Support and maintenance"/>
    <s v="ICT"/>
    <s v="OPEX"/>
    <s v="LAN &amp; Desktop Support Services"/>
    <n v="300010"/>
    <n v="720250"/>
    <s v="3yrs"/>
    <n v="12316591.57"/>
    <n v="10804027.699999999"/>
    <s v="-"/>
    <s v="-"/>
    <s v="-"/>
    <s v="-"/>
    <s v="Competitive Bidding"/>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ISE) "/>
    <x v="14"/>
    <m/>
    <m/>
    <s v="SITA"/>
    <s v="Cisco"/>
    <m/>
    <s v="SITA Service Delivery"/>
    <s v="Hardware"/>
    <s v="Support and maintenance"/>
    <s v="ICT"/>
    <s v="OPEX"/>
    <s v="LAN &amp; Desktop Managed Services"/>
    <n v="300010"/>
    <n v="720250"/>
    <s v="5yrs"/>
    <n v="0"/>
    <n v="0"/>
    <n v="0"/>
    <n v="0"/>
    <n v="0"/>
    <n v="6000000"/>
    <s v="Competitive Bidding"/>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Fluke) "/>
    <x v="14"/>
    <m/>
    <m/>
    <s v="SITA"/>
    <m/>
    <m/>
    <s v="SITA Service Delivery"/>
    <s v="Software"/>
    <s v="Support and maintenance"/>
    <s v="ICT"/>
    <s v="OPEX"/>
    <s v="LAN &amp; Desktop Managed Services"/>
    <n v="300010"/>
    <n v="720250"/>
    <s v="3yrs"/>
    <n v="0"/>
    <n v="0"/>
    <n v="0"/>
    <n v="6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NetIQ) "/>
    <x v="14"/>
    <m/>
    <m/>
    <s v="SITA"/>
    <m/>
    <m/>
    <s v="SITA Service Delivery"/>
    <s v="Software"/>
    <s v="Support and maintenance"/>
    <s v="ICT"/>
    <s v="OPEX"/>
    <s v="LAN &amp; Desktop Support Services"/>
    <n v="300010"/>
    <n v="720250"/>
    <s v="3yrs"/>
    <n v="0"/>
    <n v="0"/>
    <n v="0"/>
    <n v="3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Dell Servers) "/>
    <x v="14"/>
    <m/>
    <m/>
    <s v="SITA"/>
    <m/>
    <m/>
    <s v="SITA Service Delivery"/>
    <s v="Hardware"/>
    <s v="Support and maintenance"/>
    <s v="ICT"/>
    <s v="OPEX"/>
    <s v="LAN &amp; Desktop Managed Services"/>
    <n v="300010"/>
    <n v="720250"/>
    <s v="5yrs"/>
    <n v="0"/>
    <n v="0"/>
    <n v="0"/>
    <n v="25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VMWare) "/>
    <x v="14"/>
    <m/>
    <m/>
    <s v="SITA"/>
    <m/>
    <m/>
    <s v="SITA Service Delivery"/>
    <s v="Hardware"/>
    <s v="Support and maintenance"/>
    <s v="ICT"/>
    <s v="OPEX"/>
    <s v="LAN &amp; Desktop Support Services"/>
    <n v="300010"/>
    <n v="720250"/>
    <s v="5yrs"/>
    <n v="0"/>
    <n v="0"/>
    <n v="0"/>
    <n v="3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WiFi Support) "/>
    <x v="14"/>
    <m/>
    <m/>
    <s v="SITA"/>
    <m/>
    <m/>
    <s v="SITA Service Delivery"/>
    <s v="Hardware"/>
    <s v="Support and maintenance"/>
    <s v="ICT"/>
    <s v="OPEX"/>
    <s v="LAN &amp; Desktop Managed Services"/>
    <n v="300010"/>
    <n v="720250"/>
    <s v="3yrs"/>
    <n v="0"/>
    <n v="0"/>
    <n v="0"/>
    <n v="25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Audio, Visual and Video Conferencing) "/>
    <x v="14"/>
    <m/>
    <m/>
    <s v="SITA"/>
    <m/>
    <m/>
    <s v="SITA Service Delivery"/>
    <s v="Hardware"/>
    <s v="Support and maintenance"/>
    <s v="ICT"/>
    <s v="OPEX"/>
    <s v="LAN &amp; Desktop Support Services"/>
    <n v="300010"/>
    <n v="720250"/>
    <s v="3yrs"/>
    <n v="0"/>
    <n v="0"/>
    <n v="0"/>
    <n v="20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Audio and Visual - Screens and Projectors) "/>
    <x v="14"/>
    <m/>
    <m/>
    <s v="SITA"/>
    <m/>
    <m/>
    <s v="SITA Service Delivery"/>
    <s v="Hardware"/>
    <s v="Support and maintenance"/>
    <s v="ICT"/>
    <s v="OPEX"/>
    <s v="LAN &amp; Desktop Support Services"/>
    <n v="300010"/>
    <n v="720250"/>
    <s v="3yrs"/>
    <n v="0"/>
    <n v="0"/>
    <n v="0"/>
    <n v="500000"/>
    <n v="0"/>
    <n v="0"/>
    <s v="Existing Contracted Supplier"/>
    <m/>
    <m/>
    <d v="2017-06-30T00:00:00"/>
    <d v="2017-07-30T00:00:00"/>
    <d v="2017-08-06T00:00:00"/>
    <d v="2017-08-27T00:00:00"/>
    <d v="2017-09-03T00:00:00"/>
    <d v="2017-12-02T00:00:00"/>
    <d v="2017-12-11T00:00:00"/>
    <d v="2017-12-11T00:00:00"/>
    <s v="Internal IT"/>
    <s v="Gerhard Fouche "/>
  </r>
  <r>
    <m/>
    <s v="IT-INIT-"/>
    <s v="M17.1  Process Automation and System Integration (Infrastructure upgrades and Modernisation)"/>
    <s v="Service Contract - (Cibecs Backup Solution) "/>
    <x v="14"/>
    <m/>
    <m/>
    <s v="SITA"/>
    <m/>
    <m/>
    <s v="SITA Service Delivery"/>
    <s v="Software"/>
    <s v="Support and maintenance"/>
    <s v="ICT"/>
    <s v="OPEX"/>
    <s v="LAN &amp; Desktop Support Services"/>
    <n v="300010"/>
    <n v="720260"/>
    <s v="2yrs"/>
    <n v="6288564.9000000004"/>
    <n v="5516285"/>
    <s v="-"/>
    <n v="6000000"/>
    <s v="-"/>
    <s v="-"/>
    <s v="Existing Contracted Supplier"/>
    <m/>
    <m/>
    <d v="2017-02-05T00:00:00"/>
    <d v="2017-03-07T00:00:00"/>
    <d v="2017-03-14T00:00:00"/>
    <d v="2017-04-04T00:00:00"/>
    <d v="2017-04-11T00:00:00"/>
    <d v="2017-07-10T00:00:00"/>
    <d v="2017-07-19T00:00:00"/>
    <d v="2017-07-19T00:00:00"/>
    <s v="Internal IT"/>
    <s v="Gerhard Fouche "/>
  </r>
  <r>
    <m/>
    <s v="IT-INIT-42"/>
    <s v="C1 Enhance efficiency of business processes"/>
    <s v="KM-Records Centre Services"/>
    <x v="14"/>
    <m/>
    <m/>
    <s v="SITA"/>
    <m/>
    <s v="High"/>
    <s v="SITA Service Delivery"/>
    <s v="Services"/>
    <s v="Consulting"/>
    <s v="ICT"/>
    <s v="OPEX"/>
    <m/>
    <n v="300010"/>
    <m/>
    <s v="Once-off"/>
    <n v="500"/>
    <m/>
    <m/>
    <m/>
    <m/>
    <m/>
    <s v="Competitive Bidding"/>
    <s v="To be published"/>
    <m/>
    <d v="2017-02-01T00:00:00"/>
    <d v="2017-02-28T00:00:00"/>
    <d v="2017-03-06T00:00:00"/>
    <d v="2017-03-17T00:00:00"/>
    <d v="2017-06-01T00:00:00"/>
    <d v="2017-07-01T00:00:00"/>
    <d v="2017-07-15T00:00:00"/>
    <d v="2017-07-30T00:00:00"/>
    <s v="Internal IT"/>
    <s v="Gerhard Fouche "/>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10"/>
    <s v=""/>
    <s v="Modernise Data Centres"/>
    <s v="Replace the existing UPS and Batteries at Port Elizabeth for SITA with 60 months maintenance"/>
    <x v="6"/>
    <m/>
    <m/>
    <s v="SITA"/>
    <s v="Not Applicable"/>
    <s v="High"/>
    <s v="Services"/>
    <s v="Hardware"/>
    <s v="Hosting"/>
    <s v="ICT"/>
    <s v="CAPEX"/>
    <s v="Non-Catalogue"/>
    <n v="740100"/>
    <n v="720250"/>
    <s v="5yrs"/>
    <n v="2565000"/>
    <n v="2109000"/>
    <n v="113999.99999999999"/>
    <n v="113999.99999999999"/>
    <n v="113999.99999999999"/>
    <n v="113999.99999999999"/>
    <s v="Competitive Bidding"/>
    <s v="Published"/>
    <s v="Not Applicable"/>
    <d v="2017-04-01T00:00:00"/>
    <d v="2017-04-15T00:00:00"/>
    <d v="2017-04-22T00:00:00"/>
    <d v="2017-05-13T00:00:00"/>
    <d v="2017-05-20T00:00:00"/>
    <d v="2017-07-28T00:00:00"/>
    <d v="2017-09-06T00:00:00"/>
    <d v="2017-09-06T00:00:00"/>
    <s v="Engineering Support Services"/>
    <s v="Burnan Barnard"/>
  </r>
  <r>
    <n v="11"/>
    <s v=""/>
    <s v="Modernise Data Centres"/>
    <s v="Electrical works at the Nelspruit SC"/>
    <x v="21"/>
    <m/>
    <m/>
    <s v="SITA"/>
    <s v="Not Applicable"/>
    <s v="High"/>
    <s v="Services"/>
    <s v="Hardware"/>
    <s v="Hosting"/>
    <s v="ICT"/>
    <s v="OPEX"/>
    <s v="Non-Catalogue"/>
    <n v="740100"/>
    <n v="720330"/>
    <s v="Once-off"/>
    <n v="285000"/>
    <n v="285000"/>
    <n v="0"/>
    <n v="0"/>
    <n v="0"/>
    <n v="0"/>
    <s v="Competitive Bidding"/>
    <s v="Published"/>
    <s v="RFB1521/2016"/>
    <d v="2017-01-06T00:00:00"/>
    <d v="2017-06-15T00:00:00"/>
    <d v="2017-06-22T00:00:00"/>
    <d v="2017-08-28T00:00:00"/>
    <d v="2017-09-04T00:00:00"/>
    <d v="2017-09-13T00:00:00"/>
    <d v="2017-10-23T00:00:00"/>
    <d v="2017-10-23T00:00:00"/>
    <s v="Engineering Support Services"/>
    <s v="Burnan Barnard"/>
  </r>
  <r>
    <m/>
    <m/>
    <m/>
    <m/>
    <x v="20"/>
    <m/>
    <m/>
    <m/>
    <m/>
    <m/>
    <m/>
    <m/>
    <m/>
    <m/>
    <m/>
    <m/>
    <m/>
    <m/>
    <m/>
    <m/>
    <m/>
    <m/>
    <m/>
    <m/>
    <m/>
    <m/>
    <m/>
    <m/>
    <m/>
    <m/>
    <m/>
    <m/>
    <m/>
    <m/>
    <m/>
    <m/>
    <m/>
    <m/>
  </r>
  <r>
    <n v="13"/>
    <s v=""/>
    <s v="Modernise Data Centres"/>
    <s v="Appointment of an electrical contractor to provide Medium Voltage Sopport  at the Pretoria Data Centres and perform a Transformer oil replacement at the Pretoria sites"/>
    <x v="21"/>
    <m/>
    <m/>
    <s v="SITA"/>
    <s v="Not Applicable"/>
    <s v="High"/>
    <s v="Services"/>
    <s v="Hardware"/>
    <s v="Hosting"/>
    <s v="ICT"/>
    <s v="OPEX"/>
    <s v="Non-Catalogue"/>
    <n v="740100"/>
    <n v="720250"/>
    <s v="&lt;1yr"/>
    <n v="2900000"/>
    <n v="2900000"/>
    <n v="0"/>
    <n v="0"/>
    <n v="0"/>
    <n v="0"/>
    <s v="Competitive Bidding"/>
    <s v="To be published"/>
    <s v="Not Applicable"/>
    <d v="2017-04-01T00:00:00"/>
    <d v="2017-06-15T00:00:00"/>
    <d v="2017-06-22T00:00:00"/>
    <d v="2017-08-12T00:00:00"/>
    <d v="2017-08-19T00:00:00"/>
    <d v="2017-10-27T00:00:00"/>
    <d v="2017-12-06T00:00:00"/>
    <d v="2017-12-06T00:00:00"/>
    <s v="Engineering Support Services"/>
    <s v="Burnan Barnard"/>
  </r>
  <r>
    <n v="14"/>
    <s v=""/>
    <s v="Modernise Data Centres"/>
    <s v="Provide Power Infrastructure Support to SITA Pretoria Sites for a period of 12 months"/>
    <x v="21"/>
    <m/>
    <m/>
    <s v="SITA"/>
    <s v="Not Applicable"/>
    <s v="High"/>
    <s v="Services"/>
    <s v="Hardware"/>
    <s v="Hosting"/>
    <s v="ICT"/>
    <s v="OPEX"/>
    <s v="Non-Catalogue"/>
    <n v="740100"/>
    <n v="720250"/>
    <s v="&lt;1yr"/>
    <n v="2850000"/>
    <n v="2850000"/>
    <n v="0"/>
    <n v="0"/>
    <n v="0"/>
    <n v="0"/>
    <s v="Competitive Bidding"/>
    <s v="Published"/>
    <s v="RFB 1424/2016"/>
    <d v="2017-02-01T00:00:00"/>
    <d v="2017-02-15T00:00:00"/>
    <d v="2017-02-22T00:00:00"/>
    <d v="2017-03-15T00:00:00"/>
    <d v="2017-03-22T00:00:00"/>
    <d v="2017-05-30T00:00:00"/>
    <d v="2017-07-09T00:00:00"/>
    <d v="2017-07-09T00:00:00"/>
    <s v="Engineering Support Services"/>
    <s v="Burnan Barnard"/>
  </r>
  <r>
    <n v="15"/>
    <s v=""/>
    <s v="Modernise Data Centres"/>
    <s v="Appointment of an electrical contractor to provide electrical maintenance at the Pretoria sites for a three year duration."/>
    <x v="21"/>
    <m/>
    <m/>
    <s v="SITA"/>
    <s v="Not Applicable"/>
    <s v="High"/>
    <s v="Services"/>
    <s v="Hardware"/>
    <s v="Hosting"/>
    <s v="ICT"/>
    <s v="OPEX"/>
    <s v="Non-Catalogue"/>
    <n v="740100"/>
    <n v="720250"/>
    <s v="3yrs"/>
    <n v="42970000.0044"/>
    <n v="12647159.999999998"/>
    <n v="16862879.999999996"/>
    <n v="16862879.999999996"/>
    <n v="4215719.9999999991"/>
    <n v="0"/>
    <s v="Competitive Bidding"/>
    <s v="To be published"/>
    <s v="Not Applicable"/>
    <d v="2017-07-01T00:00:00"/>
    <d v="2017-07-01T00:00:00"/>
    <d v="2017-07-08T00:00:00"/>
    <d v="2017-06-12T00:00:00"/>
    <d v="2017-06-19T00:00:00"/>
    <d v="2017-08-27T00:00:00"/>
    <d v="2017-10-06T00:00:00"/>
    <d v="2017-10-06T00:00:00"/>
    <s v="Engineering Support Services"/>
    <s v="Burnan Barnard"/>
  </r>
  <r>
    <n v="16"/>
    <s v=""/>
    <s v="Modernise Data Centres"/>
    <s v="Appointment of a HVAC consulting engineer for the provision of professional services to SITA at the Data Centres."/>
    <x v="22"/>
    <m/>
    <m/>
    <s v="SITA"/>
    <s v="Not Applicable"/>
    <s v="High"/>
    <s v="SITA Service Delivery"/>
    <s v="Hardware"/>
    <s v="Hosting"/>
    <s v="ICT"/>
    <s v="CAPEX"/>
    <s v="Non-Catalogue"/>
    <n v="740100"/>
    <n v="720130"/>
    <s v="Once-off"/>
    <n v="1710000"/>
    <n v="1710000"/>
    <n v="0"/>
    <n v="0"/>
    <n v="0"/>
    <n v="0"/>
    <s v="Competitive Bidding"/>
    <s v="To be published"/>
    <s v="Not Applicable"/>
    <d v="2017-05-01T00:00:00"/>
    <d v="2017-06-09T00:00:00"/>
    <d v="2017-06-16T00:00:00"/>
    <d v="2017-02-17T00:00:00"/>
    <d v="2017-02-24T00:00:00"/>
    <d v="2017-05-04T00:00:00"/>
    <d v="2017-06-13T00:00:00"/>
    <d v="2017-06-13T00:00:00"/>
    <s v="Engineering Support Services"/>
    <s v="Burnan Barnard"/>
  </r>
  <r>
    <m/>
    <m/>
    <m/>
    <m/>
    <x v="20"/>
    <m/>
    <m/>
    <m/>
    <m/>
    <m/>
    <m/>
    <m/>
    <m/>
    <m/>
    <m/>
    <m/>
    <m/>
    <m/>
    <m/>
    <m/>
    <m/>
    <m/>
    <m/>
    <m/>
    <m/>
    <m/>
    <m/>
    <m/>
    <m/>
    <m/>
    <m/>
    <m/>
    <m/>
    <m/>
    <m/>
    <m/>
    <m/>
    <m/>
  </r>
  <r>
    <n v="18"/>
    <s v=""/>
    <s v="Modernise Data Centres"/>
    <s v="Appointment of an electrical consulting engineer for the provision of professional services to SITA at the Data Centres."/>
    <x v="21"/>
    <m/>
    <m/>
    <s v="SITA"/>
    <s v="Not Applicable"/>
    <s v="High"/>
    <s v="Services"/>
    <s v="Hardware"/>
    <s v="Hosting"/>
    <s v="ICT"/>
    <s v="OPEX"/>
    <s v="Non-Catalogue"/>
    <n v="740100"/>
    <n v="720330"/>
    <s v="&lt;1yr"/>
    <n v="683999.99999999988"/>
    <n v="683999.99999999988"/>
    <n v="0"/>
    <n v="0"/>
    <n v="0"/>
    <n v="0"/>
    <s v="Competitive Bidding"/>
    <s v="To be published"/>
    <s v="Not Applicable"/>
    <d v="2017-06-01T00:00:00"/>
    <d v="2017-07-15T00:00:00"/>
    <d v="2017-07-22T00:00:00"/>
    <d v="2017-07-29T00:00:00"/>
    <d v="2017-08-05T00:00:00"/>
    <d v="2017-11-12T00:00:00"/>
    <d v="2017-12-22T00:00:00"/>
    <d v="2017-12-22T00:00:00"/>
    <s v="Engineering Support Services"/>
    <s v="Burnan Barnard"/>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1"/>
    <s v="SG-HC-HCM 1"/>
    <s v="SG-HC-HCM 1"/>
    <s v="To provide Employee Wellness Programme for a period of three years"/>
    <x v="15"/>
    <m/>
    <m/>
    <s v="SITA"/>
    <s v="Professional services"/>
    <s v="High"/>
    <s v="SITA Service Delivery"/>
    <s v="Professional_Services"/>
    <s v="Consultants/ Advisory "/>
    <s v="Non-ICT"/>
    <s v="OPEX"/>
    <s v="Non-Catalogue"/>
    <n v="620080"/>
    <n v="720250"/>
    <s v="3yrs"/>
    <n v="4500000"/>
    <n v="1500000"/>
    <n v="1500000"/>
    <n v="1500000"/>
    <n v="0"/>
    <n v="0"/>
    <s v="Competitive Bidding"/>
    <s v="To be published"/>
    <m/>
    <d v="2017-02-24T00:00:00"/>
    <d v="2017-03-10T00:00:00"/>
    <d v="2017-03-17T00:00:00"/>
    <d v="2017-04-07T00:00:00"/>
    <d v="2017-04-14T00:00:00"/>
    <d v="2017-06-22T00:00:00"/>
    <d v="2017-08-01T00:00:00"/>
    <d v="2017-08-01T00:00:00"/>
    <s v="SG HC: Human Capital Management"/>
    <s v="Pinkie Mokoena"/>
  </r>
  <r>
    <n v="2"/>
    <s v="SG-HC-HCM 2"/>
    <s v="SG-HC-HCM 1"/>
    <s v="To provide EAP/ Medical opinion for a period of six months"/>
    <x v="15"/>
    <m/>
    <m/>
    <s v="SITA"/>
    <s v="Professional services"/>
    <s v="High"/>
    <s v="SITA Service Delivery"/>
    <s v="Professional_Services"/>
    <s v="Consultants/ Advisory "/>
    <s v="Non-ICT"/>
    <s v="OPEX"/>
    <s v="Non-Catalogue"/>
    <n v="620080"/>
    <n v="720250"/>
    <s v="Once-off"/>
    <n v="300000"/>
    <n v="300000"/>
    <n v="0"/>
    <n v="0"/>
    <n v="0"/>
    <n v="0"/>
    <s v="Request for Quotation"/>
    <s v="To be published"/>
    <m/>
    <d v="2017-02-24T00:00:00"/>
    <d v="2017-03-10T00:00:00"/>
    <d v="2017-03-17T00:00:00"/>
    <d v="2017-04-07T00:00:00"/>
    <d v="2017-04-14T00:00:00"/>
    <d v="2017-04-23T00:00:00"/>
    <d v="2017-06-02T00:00:00"/>
    <d v="2017-06-02T00:00:00"/>
    <s v="SG HC: Human Capital Management"/>
    <s v="Pinkie Mokoena"/>
  </r>
  <r>
    <n v="3"/>
    <s v="SG-HC-HCM 3"/>
    <s v="SG-HC-HCM 1"/>
    <s v="Sports and Recreation"/>
    <x v="15"/>
    <m/>
    <m/>
    <s v="SITA"/>
    <s v="Professional services"/>
    <s v="Medium"/>
    <s v="SITA Service Delivery"/>
    <s v="Professional_Services"/>
    <s v="Consultants/ Advisory "/>
    <s v="Non-ICT"/>
    <s v="OPEX"/>
    <s v="Non-Catalogue"/>
    <n v="620080"/>
    <n v="72050"/>
    <s v="Once-off"/>
    <n v="300000"/>
    <n v="300000"/>
    <n v="0"/>
    <n v="0"/>
    <n v="0"/>
    <n v="0"/>
    <s v="Request for Quotation"/>
    <s v="To be published"/>
    <m/>
    <d v="2017-02-24T00:00:00"/>
    <d v="2017-03-10T00:00:00"/>
    <d v="2017-03-17T00:00:00"/>
    <d v="2017-04-07T00:00:00"/>
    <d v="2017-04-14T00:00:00"/>
    <d v="2017-04-23T00:00:00"/>
    <d v="2017-06-02T00:00:00"/>
    <d v="2017-06-02T00:00:00"/>
    <s v="SG HC: Human Capital Management"/>
    <m/>
  </r>
  <r>
    <n v="4"/>
    <s v="SG-HC-HCM 4"/>
    <s v="SG-HC-HCM 1"/>
    <s v="Prayer Service Day/ "/>
    <x v="15"/>
    <m/>
    <m/>
    <s v="SITA"/>
    <s v="Professional services"/>
    <s v="High"/>
    <s v="SITA Service Delivery"/>
    <s v="Professional_Services"/>
    <s v="Consultants/ Advisory "/>
    <s v="Non-ICT"/>
    <s v="OPEX"/>
    <s v="Non-Catalogue"/>
    <n v="620080"/>
    <n v="72050"/>
    <s v="Once-off"/>
    <n v="300000"/>
    <n v="300000"/>
    <n v="0"/>
    <n v="0"/>
    <n v="0"/>
    <n v="0"/>
    <s v="Request for Quotation"/>
    <s v="To be published"/>
    <m/>
    <d v="2017-02-24T00:00:00"/>
    <d v="2017-03-10T00:00:00"/>
    <d v="2017-03-17T00:00:00"/>
    <d v="2017-04-07T00:00:00"/>
    <d v="2017-04-14T00:00:00"/>
    <d v="2017-04-23T00:00:00"/>
    <d v="2017-06-02T00:00:00"/>
    <d v="2017-06-02T00:00:00"/>
    <s v="SG HC: Human Capital Management"/>
    <m/>
  </r>
  <r>
    <n v="5"/>
    <s v="SG-HC-HCM 5"/>
    <s v="SG-HC-HCM 1"/>
    <s v="Large Scale Interventions/ OD  &amp; Wellness"/>
    <x v="27"/>
    <m/>
    <m/>
    <s v="SITA"/>
    <s v="Professional services"/>
    <s v="Medium"/>
    <s v="SITA Service Delivery"/>
    <s v="Professional_Services"/>
    <s v="Consultants/ Advisory "/>
    <s v="Non-ICT"/>
    <s v="OPEX"/>
    <s v="Non-Catalogue"/>
    <s v="620080/ 611030"/>
    <n v="72050"/>
    <s v="Once-off"/>
    <n v="300000"/>
    <n v="300000"/>
    <n v="0"/>
    <n v="0"/>
    <n v="0"/>
    <n v="0"/>
    <s v="Request for Quotation"/>
    <s v="To be published"/>
    <m/>
    <d v="2017-02-24T00:00:00"/>
    <d v="2017-03-10T00:00:00"/>
    <d v="2017-03-17T00:00:00"/>
    <d v="2017-04-07T00:00:00"/>
    <d v="2017-04-14T00:00:00"/>
    <d v="2017-04-23T00:00:00"/>
    <d v="2017-06-02T00:00:00"/>
    <d v="2017-06-02T00:00:00"/>
    <s v="SG HC: Human Capital Management"/>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6"/>
    <s v="OPS-ISER-6"/>
    <s v="Service Delivery - Transforrm SITA into customer centric organisation"/>
    <s v="Procurement of Annual Support Agreements for the support PLATO software"/>
    <x v="28"/>
    <m/>
    <m/>
    <s v="DOD"/>
    <s v="Plato"/>
    <s v="High"/>
    <s v="SITA Service Delivery"/>
    <s v="Software"/>
    <s v="Software license"/>
    <s v="ICT"/>
    <s v="CAPEX"/>
    <s v="Non-Catalogue"/>
    <n v="720165"/>
    <n v="620010"/>
    <s v="3yrs"/>
    <n v="268823"/>
    <n v="89607"/>
    <n v="89608"/>
    <n v="89607"/>
    <n v="0"/>
    <n v="0"/>
    <s v="Request for Quotation"/>
    <s v="To be published"/>
    <s v="New contract"/>
    <d v="2017-04-01T00:00:00"/>
    <d v="2017-04-15T00:00:00"/>
    <d v="2017-04-22T00:00:00"/>
    <d v="2017-05-13T00:00:00"/>
    <d v="2017-05-20T00:00:00"/>
    <d v="2017-05-29T00:00:00"/>
    <d v="2017-07-08T00:00:00"/>
    <d v="2017-07-08T00:00:00"/>
    <s v="Implementation Services"/>
    <s v="Phindiwe Mazomba"/>
  </r>
  <r>
    <n v="7"/>
    <s v="OPS-ISER-7"/>
    <s v="Service Delivery - Transforrm SITA into customer centric organisation"/>
    <s v="Procurement of CompAssess assessment development tool"/>
    <x v="11"/>
    <m/>
    <m/>
    <s v="DOD"/>
    <s v="CompAsses"/>
    <s v="High"/>
    <s v="SITA Service Delivery"/>
    <s v="Software"/>
    <s v="Software license"/>
    <s v="ICT"/>
    <s v="CAPEX"/>
    <s v="Non-Catalogue"/>
    <n v="720165"/>
    <n v="620010"/>
    <s v="3yrs"/>
    <n v="256500"/>
    <n v="85500"/>
    <n v="85500"/>
    <n v="85500"/>
    <n v="0"/>
    <n v="0"/>
    <s v="Request for Quotation"/>
    <s v="To be published"/>
    <s v="New contract"/>
    <d v="2017-04-01T00:00:00"/>
    <d v="2017-04-15T00:00:00"/>
    <d v="2017-04-22T00:00:00"/>
    <d v="2017-05-13T00:00:00"/>
    <d v="2017-05-20T00:00:00"/>
    <d v="2017-05-29T00:00:00"/>
    <d v="2017-07-08T00:00:00"/>
    <d v="2017-07-08T00:00:00"/>
    <s v="Implementation Services"/>
    <s v="Phindiwe Mazomba"/>
  </r>
  <r>
    <m/>
    <m/>
    <m/>
    <m/>
    <x v="20"/>
    <m/>
    <m/>
    <m/>
    <m/>
    <m/>
    <m/>
    <m/>
    <m/>
    <m/>
    <m/>
    <m/>
    <m/>
    <m/>
    <m/>
    <m/>
    <m/>
    <m/>
    <m/>
    <m/>
    <m/>
    <m/>
    <m/>
    <m/>
    <m/>
    <m/>
    <m/>
    <m/>
    <m/>
    <m/>
    <m/>
    <m/>
    <m/>
    <m/>
  </r>
  <r>
    <m/>
    <m/>
    <m/>
    <m/>
    <x v="20"/>
    <m/>
    <m/>
    <m/>
    <m/>
    <m/>
    <m/>
    <m/>
    <m/>
    <m/>
    <m/>
    <m/>
    <m/>
    <m/>
    <m/>
    <m/>
    <m/>
    <m/>
    <m/>
    <m/>
    <m/>
    <m/>
    <m/>
    <m/>
    <m/>
    <m/>
    <m/>
    <m/>
    <m/>
    <m/>
    <m/>
    <m/>
    <m/>
    <m/>
  </r>
  <r>
    <n v="3"/>
    <s v="SD-OPS-SECM-14"/>
    <s v="Prog 4: Operational Support"/>
    <s v="Upgrading of Security control rooms, main entrances, walls and patrol roads"/>
    <x v="9"/>
    <m/>
    <m/>
    <s v="SITA"/>
    <m/>
    <s v="Medium"/>
    <m/>
    <s v="Non-Catalogue"/>
    <s v="Non-Catalogue"/>
    <s v="Non-ICT"/>
    <s v="CAPEX"/>
    <s v="Non-Catalogue"/>
    <n v="620040"/>
    <n v="113201"/>
    <m/>
    <n v="8000000"/>
    <n v="8000000"/>
    <n v="0"/>
    <n v="0"/>
    <n v="0"/>
    <n v="0"/>
    <s v="Competitive Bidding"/>
    <s v="To be published"/>
    <s v="New contract"/>
    <d v="2017-07-31T00:00:00"/>
    <d v="2017-08-14T00:00:00"/>
    <d v="2017-08-21T00:00:00"/>
    <d v="2017-09-11T00:00:00"/>
    <d v="2017-09-18T00:00:00"/>
    <d v="2017-11-26T00:00:00"/>
    <d v="2018-01-05T00:00:00"/>
    <d v="2018-01-05T00:00:00"/>
    <s v="Security Management"/>
    <s v="Leon Pietersen"/>
  </r>
  <r>
    <n v="4"/>
    <s v="SD-OPS-SECM-14"/>
    <s v="Prog 4: Operational Support"/>
    <s v="Upgrading of Security Flood lights on perimeter fences."/>
    <x v="9"/>
    <m/>
    <m/>
    <s v="SITA"/>
    <m/>
    <s v="High"/>
    <m/>
    <s v="Non-Catalogue"/>
    <s v="Non-Catalogue"/>
    <s v="Non-ICT"/>
    <s v="CAPEX"/>
    <s v="Non-Catalogue"/>
    <n v="620040"/>
    <n v="113201"/>
    <m/>
    <n v="2000000"/>
    <n v="2000000"/>
    <n v="0"/>
    <n v="0"/>
    <n v="0"/>
    <n v="0"/>
    <s v="Competitive Bidding"/>
    <s v="To be published"/>
    <s v="New contract"/>
    <d v="2017-04-01T00:00:00"/>
    <d v="2017-05-01T00:00:00"/>
    <d v="2017-05-08T00:00:00"/>
    <d v="2017-05-29T00:00:00"/>
    <d v="2017-06-05T00:00:00"/>
    <d v="2017-09-03T00:00:00"/>
    <d v="2017-09-12T00:00:00"/>
    <d v="2017-09-12T00:00:00"/>
    <s v="Security Management"/>
    <s v="Leon Pietersen"/>
  </r>
  <r>
    <m/>
    <m/>
    <m/>
    <m/>
    <x v="20"/>
    <m/>
    <m/>
    <m/>
    <m/>
    <m/>
    <m/>
    <m/>
    <m/>
    <m/>
    <m/>
    <m/>
    <m/>
    <m/>
    <m/>
    <m/>
    <m/>
    <m/>
    <m/>
    <m/>
    <m/>
    <m/>
    <m/>
    <m/>
    <m/>
    <m/>
    <m/>
    <m/>
    <m/>
    <m/>
    <m/>
    <m/>
    <m/>
    <m/>
  </r>
  <r>
    <n v="6"/>
    <s v="SD-OPS-SECM-14"/>
    <s v="Prog 4: Operational Support"/>
    <s v="Procurement of Next Generation Firewall and Web Application Firewall"/>
    <x v="5"/>
    <m/>
    <m/>
    <s v="SITA"/>
    <m/>
    <s v="High"/>
    <m/>
    <s v="Non-Catalogue"/>
    <s v="Non-Catalogue"/>
    <s v="Non-ICT"/>
    <s v="CAPEX"/>
    <s v="Non-Catalogue"/>
    <n v="220010"/>
    <n v="113201"/>
    <s v="3yrs"/>
    <n v="10000000"/>
    <n v="6000000"/>
    <n v="2000000"/>
    <n v="2000000"/>
    <n v="0"/>
    <n v="0"/>
    <s v="Competitive Bidding"/>
    <s v="To be published"/>
    <s v="New contract"/>
    <d v="2017-04-30T00:00:00"/>
    <d v="2017-05-14T00:00:00"/>
    <d v="2017-05-21T00:00:00"/>
    <d v="2017-06-11T00:00:00"/>
    <d v="2017-06-18T00:00:00"/>
    <d v="2017-09-05T00:00:00"/>
    <d v="2017-10-15T00:00:00"/>
    <d v="2017-10-15T00:00:00"/>
    <s v="Security Management"/>
    <s v="Lyverne Prinsloo"/>
  </r>
  <r>
    <m/>
    <m/>
    <m/>
    <m/>
    <x v="20"/>
    <m/>
    <m/>
    <m/>
    <m/>
    <m/>
    <m/>
    <m/>
    <m/>
    <m/>
    <m/>
    <m/>
    <m/>
    <m/>
    <m/>
    <m/>
    <m/>
    <m/>
    <m/>
    <m/>
    <m/>
    <m/>
    <m/>
    <m/>
    <m/>
    <m/>
    <m/>
    <m/>
    <m/>
    <m/>
    <m/>
    <m/>
    <m/>
    <m/>
  </r>
  <r>
    <n v="1"/>
    <s v="FM-FILS-1"/>
    <s v="Building a performing organisation"/>
    <s v="Office Stationery"/>
    <x v="12"/>
    <m/>
    <m/>
    <m/>
    <m/>
    <s v="High"/>
    <s v="SITA Service Delivery"/>
    <s v="Print_and_Stationery"/>
    <s v="Stationery"/>
    <s v="Non-ICT"/>
    <s v="OPEX"/>
    <s v="Non-Catalogue"/>
    <n v="620070"/>
    <n v="720110"/>
    <s v="3yrs"/>
    <n v="6900000"/>
    <n v="3300000"/>
    <n v="3500000"/>
    <n v="3500000"/>
    <n v="0"/>
    <n v="0"/>
    <s v="Competitive Bidding"/>
    <s v="To be published"/>
    <m/>
    <d v="2017-05-01T00:00:00"/>
    <d v="2017-04-01T00:00:00"/>
    <d v="2017-04-08T00:00:00"/>
    <d v="2017-04-29T00:00:00"/>
    <d v="2017-05-06T00:00:00"/>
    <d v="2017-07-14T00:00:00"/>
    <d v="2017-08-23T00:00:00"/>
    <d v="2017-08-01T00:00:00"/>
    <s v="Facilities, Infrastructure and Logistics Services"/>
    <s v="Marilize Koekemoer"/>
  </r>
  <r>
    <n v="2"/>
    <s v="FM-FILS-2"/>
    <s v="Enhance the efficiency of SITA Business Environment."/>
    <s v="Franking machine for Office services"/>
    <x v="15"/>
    <m/>
    <m/>
    <m/>
    <m/>
    <s v="High"/>
    <s v="SITA Service Delivery"/>
    <s v="Facilities_Management_and_Services"/>
    <s v="Document Management"/>
    <s v="Non-ICT"/>
    <s v="OPEX"/>
    <s v="Non-Catalogue"/>
    <n v="620070"/>
    <n v="720250"/>
    <s v="&lt;1yr"/>
    <n v="3000"/>
    <n v="3000"/>
    <n v="0"/>
    <n v="0"/>
    <n v="0"/>
    <n v="0"/>
    <s v="Sole-Source Procurement"/>
    <m/>
    <m/>
    <d v="2018-10-01T00:00:00"/>
    <d v="2017-04-01T00:00:00"/>
    <d v="2017-04-08T00:00:00"/>
    <d v="2017-04-29T00:00:00"/>
    <d v="2017-05-06T00:00:00"/>
    <d v="2017-05-15T00:00:00"/>
    <d v="2017-06-24T00:00:00"/>
    <d v="2017-06-24T00:00:00"/>
    <s v="Facilities, Infrastructure and Logistics Services"/>
    <s v="Marilize Koekemoer"/>
  </r>
  <r>
    <n v="3"/>
    <s v="FM-FILS-3"/>
    <s v="Enhance the efficiency of SITA Business Environment."/>
    <s v="Rental of Post-box &amp; Annual Renewal of Private bag"/>
    <x v="18"/>
    <m/>
    <m/>
    <m/>
    <m/>
    <s v="High"/>
    <s v="SITA Service Delivery"/>
    <s v="Facilities_Management_and_Services"/>
    <s v="Document Management"/>
    <s v="Non-ICT"/>
    <s v="OPEX"/>
    <s v="Non-Catalogue"/>
    <n v="620070"/>
    <n v="720250"/>
    <s v="&lt;1yr"/>
    <n v="1880"/>
    <n v="1880"/>
    <n v="0"/>
    <n v="0"/>
    <n v="0"/>
    <n v="0"/>
    <s v="Sole-Source Procurement"/>
    <m/>
    <m/>
    <d v="2018-11-01T00:00:00"/>
    <d v="2017-04-01T00:00:00"/>
    <d v="2017-04-08T00:00:00"/>
    <d v="2017-04-29T00:00:00"/>
    <d v="2017-05-06T00:00:00"/>
    <d v="2017-05-15T00:00:00"/>
    <d v="2017-06-24T00:00:00"/>
    <d v="2017-06-24T00:00:00"/>
    <s v="Facilities, Infrastructure and Logistics Services"/>
    <s v="Marilize Koekemoer"/>
  </r>
  <r>
    <n v="4"/>
    <s v="FM-FILS-4"/>
    <s v="Enhance the efficiency of SITA Business Environment."/>
    <s v="Executive Fleet Disposal and Replacement"/>
    <x v="15"/>
    <m/>
    <m/>
    <m/>
    <m/>
    <s v="Medium"/>
    <s v="Client Specific Contract"/>
    <s v="Transportation_Services"/>
    <s v="Fleet "/>
    <s v="Non-ICT"/>
    <s v="OPEX"/>
    <s v="Non-Catalogue"/>
    <n v="620070"/>
    <n v="720360"/>
    <s v="Once-off"/>
    <n v="1300000"/>
    <n v="1300000"/>
    <n v="0"/>
    <n v="0"/>
    <n v="0"/>
    <n v="0"/>
    <s v="Competitive Bidding"/>
    <m/>
    <m/>
    <d v="2017-04-01T00:00:00"/>
    <d v="2017-05-01T00:00:00"/>
    <d v="2017-05-08T00:00:00"/>
    <d v="2017-05-29T00:00:00"/>
    <d v="2017-06-05T00:00:00"/>
    <d v="2017-09-03T00:00:00"/>
    <d v="2017-09-12T00:00:00"/>
    <d v="2017-09-12T00:00:00"/>
    <s v="Facilities, Infrastructure and Logistics Services"/>
    <s v="Solly Baloyi/Owen Jullies"/>
  </r>
  <r>
    <n v="5"/>
    <s v="FM-FILS-5"/>
    <s v="Enhance the efficiency of SITA Business Environment."/>
    <s v="Printing paper reprografic needs"/>
    <x v="12"/>
    <m/>
    <m/>
    <m/>
    <m/>
    <s v="High"/>
    <s v="SITA Service Delivery"/>
    <s v="Facilities_Management_and_Services"/>
    <s v="Document Management"/>
    <s v="Non-ICT"/>
    <s v="OPEX"/>
    <s v="Non-Catalogue"/>
    <n v="620070"/>
    <n v="720410"/>
    <s v="&lt;1yr"/>
    <n v="1700000"/>
    <n v="650000"/>
    <n v="650000"/>
    <n v="0"/>
    <n v="0"/>
    <n v="0"/>
    <s v="Competitive Bidding"/>
    <m/>
    <m/>
    <d v="2017-04-01T00:00:00"/>
    <d v="2017-05-01T00:00:00"/>
    <d v="2017-05-08T00:00:00"/>
    <d v="2017-05-29T00:00:00"/>
    <d v="2017-06-05T00:00:00"/>
    <d v="2017-09-03T00:00:00"/>
    <d v="2017-09-12T00:00:00"/>
    <d v="2017-09-12T00:00:00"/>
    <s v="Facilities, Infrastructure and Logistics Services"/>
    <s v="Marilize Koekemoer"/>
  </r>
  <r>
    <n v="6"/>
    <s v="FM-FILS-6"/>
    <s v="Enhance the efficiency of SITA Business Environment."/>
    <s v="Cleaning materials for Building Cleaning and Canteens"/>
    <x v="29"/>
    <m/>
    <m/>
    <m/>
    <m/>
    <s v="High"/>
    <s v="SITA Service Delivery"/>
    <s v="Facilities_Management_and_Services"/>
    <s v="Cleaning"/>
    <s v="Non-ICT"/>
    <s v="OPEX"/>
    <s v="Non-Catalogue"/>
    <n v="620070"/>
    <n v="720240"/>
    <s v="3yrs"/>
    <n v="2836200"/>
    <n v="750000"/>
    <n v="780000"/>
    <n v="800000"/>
    <n v="0"/>
    <n v="0"/>
    <s v="Competitive Bidding"/>
    <m/>
    <m/>
    <d v="2017-01-31T00:00:00"/>
    <d v="2017-04-01T00:00:00"/>
    <d v="2017-04-08T00:00:00"/>
    <d v="2017-04-29T00:00:00"/>
    <d v="2017-05-06T00:00:00"/>
    <d v="2017-07-14T00:00:00"/>
    <d v="2017-08-23T00:00:00"/>
    <d v="2017-08-23T00:00:00"/>
    <s v="Facilities, Infrastructure and Logistics Services"/>
    <s v="Marilize Koekemoer"/>
  </r>
  <r>
    <n v="7"/>
    <s v="FM-FILS-7"/>
    <s v="Enhance the efficiency of SITA Business Environment."/>
    <s v="Supply and installation of DStv decoders, repair of existing installations and monthly Multichoice subscription for SITA Erasmuskloof and Centurion building"/>
    <x v="15"/>
    <m/>
    <m/>
    <m/>
    <m/>
    <s v="Medium"/>
    <s v="SITA Service Delivery"/>
    <s v="Facilities_Management_and_Services"/>
    <s v="Property Management"/>
    <s v="Non-ICT"/>
    <s v="OPEX"/>
    <s v="Non-Catalogue"/>
    <n v="620070"/>
    <n v="720330"/>
    <s v="3yrs"/>
    <n v="850000"/>
    <n v="450000"/>
    <n v="200000"/>
    <n v="200000"/>
    <n v="0"/>
    <n v="0"/>
    <s v="Competitive Bidding"/>
    <m/>
    <m/>
    <d v="2017-12-31T00:00:00"/>
    <d v="2017-04-01T00:00:00"/>
    <d v="2017-04-08T00:00:00"/>
    <d v="2017-04-29T00:00:00"/>
    <d v="2017-05-06T00:00:00"/>
    <d v="2017-07-14T00:00:00"/>
    <d v="2017-08-23T00:00:00"/>
    <d v="2017-08-23T00:00:00"/>
    <s v="Facilities, Infrastructure and Logistics Services"/>
    <s v="Marilize Koekemoer/Phumzo Jonas"/>
  </r>
  <r>
    <n v="8"/>
    <s v="FM-FILS-8"/>
    <s v="Building a performing organisation"/>
    <s v="RFB Uniform (office support services)"/>
    <x v="30"/>
    <m/>
    <m/>
    <m/>
    <m/>
    <s v="Medium"/>
    <s v="SITA Service Delivery"/>
    <s v="Professional_Services"/>
    <s v="Communications and Marketing"/>
    <s v="Non-ICT"/>
    <s v="OPEX"/>
    <s v="Non-Catalogue"/>
    <n v="620070"/>
    <n v="720080"/>
    <s v="3yrs"/>
    <n v="1185000"/>
    <n v="375000"/>
    <n v="375000"/>
    <n v="375000"/>
    <n v="0"/>
    <n v="0"/>
    <s v="Competitive Bidding"/>
    <m/>
    <m/>
    <d v="2017-02-28T00:00:00"/>
    <d v="2017-04-01T00:00:00"/>
    <d v="2017-04-08T00:00:00"/>
    <d v="2017-04-29T00:00:00"/>
    <d v="2017-05-06T00:00:00"/>
    <d v="2017-07-14T00:00:00"/>
    <d v="2017-08-23T00:00:00"/>
    <d v="2017-08-23T00:00:00"/>
    <s v="Facilities, Infrastructure and Logistics Services"/>
    <s v="Masego Chaane"/>
  </r>
  <r>
    <n v="9"/>
    <s v="FM-FILS-9"/>
    <s v="Building a performing organisation"/>
    <s v="RFB  - Preventitive maintenance of industrial catering equipment."/>
    <x v="15"/>
    <m/>
    <m/>
    <m/>
    <m/>
    <s v="High"/>
    <s v="SITA Service Delivery"/>
    <s v="Facilities_Management_and_Services"/>
    <s v="Building Maintenance"/>
    <s v="Non-ICT"/>
    <s v="OPEX"/>
    <s v="Non-Catalogue"/>
    <n v="620070"/>
    <n v="720330"/>
    <s v="&lt;1yr"/>
    <n v="1000000"/>
    <n v="1000000"/>
    <n v="0"/>
    <n v="0"/>
    <n v="0"/>
    <n v="0"/>
    <s v="Competitive Bidding"/>
    <m/>
    <m/>
    <d v="2017-02-28T00:00:00"/>
    <d v="2017-04-01T00:00:00"/>
    <d v="2017-04-08T00:00:00"/>
    <d v="2017-04-29T00:00:00"/>
    <d v="2017-05-06T00:00:00"/>
    <d v="2017-07-14T00:00:00"/>
    <d v="2017-08-23T00:00:00"/>
    <d v="2017-08-23T00:00:00"/>
    <s v="Facilities, Infrastructure and Logistics Services"/>
    <s v="Marilize Koekemoer/Owen Jullies"/>
  </r>
  <r>
    <n v="10"/>
    <s v="FM-FILS-10"/>
    <s v="Building a performing organisation"/>
    <s v="Independent Hygiene audits"/>
    <x v="15"/>
    <m/>
    <m/>
    <m/>
    <m/>
    <s v="High"/>
    <s v="SITA Service Delivery"/>
    <s v="Facilities_Management_and_Services"/>
    <s v="Catering"/>
    <s v="Non-ICT"/>
    <s v="OPEX"/>
    <s v="Non-Catalogue"/>
    <n v="620030"/>
    <n v="720250"/>
    <s v="3yrs"/>
    <n v="84000"/>
    <n v="28000"/>
    <n v="28000"/>
    <n v="28000"/>
    <n v="0"/>
    <n v="0"/>
    <s v="Competitive Bidding"/>
    <m/>
    <m/>
    <d v="2017-04-01T00:00:00"/>
    <d v="2017-05-01T00:00:00"/>
    <d v="2017-05-08T00:00:00"/>
    <d v="2017-05-29T00:00:00"/>
    <d v="2017-06-05T00:00:00"/>
    <d v="2017-09-03T00:00:00"/>
    <d v="2017-09-12T00:00:00"/>
    <d v="2017-09-12T00:00:00"/>
    <s v="Facilities, Infrastructure and Logistics Services"/>
    <s v="Marilize Koekemoer/Owen Jullies"/>
  </r>
  <r>
    <n v="11"/>
    <s v="FM-FILS-11"/>
    <s v="Building a performing organisation"/>
    <s v="Cash collection and Banking service for canteens"/>
    <x v="15"/>
    <m/>
    <m/>
    <m/>
    <m/>
    <s v="High"/>
    <s v="SITA Service Delivery"/>
    <s v="Professional_Services"/>
    <s v="Financial &amp; Audit "/>
    <s v="Non-ICT"/>
    <s v="OPEX"/>
    <s v="Non-Catalogue"/>
    <n v="620030"/>
    <n v="720250"/>
    <s v="3yrs"/>
    <n v="360000"/>
    <n v="120000"/>
    <n v="120000"/>
    <n v="120000"/>
    <n v="0"/>
    <n v="0"/>
    <s v="Competitive Bidding"/>
    <m/>
    <m/>
    <d v="2017-04-01T00:00:00"/>
    <d v="2017-05-01T00:00:00"/>
    <d v="2017-05-08T00:00:00"/>
    <d v="2017-05-29T00:00:00"/>
    <d v="2017-06-05T00:00:00"/>
    <d v="2017-09-03T00:00:00"/>
    <d v="2017-09-12T00:00:00"/>
    <d v="2017-09-12T00:00:00"/>
    <s v="Facilities, Infrastructure and Logistics Services"/>
    <s v="Marilize Koekemoer/Owen Jullies"/>
  </r>
  <r>
    <n v="12"/>
    <s v="FM-FILS-12"/>
    <s v="Building a performing organisation"/>
    <s v="Membership of chefs and Head chefs - South African Chefs Assosiation"/>
    <x v="25"/>
    <m/>
    <m/>
    <m/>
    <m/>
    <s v="Medium"/>
    <s v="SITA Service Delivery"/>
    <s v="Professional_Services"/>
    <s v="Communications and Marketing"/>
    <s v="Non-ICT"/>
    <s v="OPEX"/>
    <s v="Non-Catalogue"/>
    <n v="620030"/>
    <n v="720175"/>
    <s v="&lt;1yr"/>
    <n v="7000"/>
    <n v="7000"/>
    <n v="0"/>
    <n v="0"/>
    <n v="0"/>
    <n v="0"/>
    <s v="Restricted/Closed bidding"/>
    <m/>
    <m/>
    <d v="2017-01-31T00:00:00"/>
    <d v="2017-04-01T00:00:00"/>
    <d v="2017-04-08T00:00:00"/>
    <d v="2017-04-29T00:00:00"/>
    <d v="2017-05-06T00:00:00"/>
    <d v="2017-05-15T00:00:00"/>
    <d v="2017-06-24T00:00:00"/>
    <d v="2017-06-24T00:00:00"/>
    <s v="Facilities, Infrastructure and Logistics Services"/>
    <s v="Marilize Koekemoer/Owen Jullies"/>
  </r>
  <r>
    <n v="13"/>
    <s v="FM-FILS-13"/>
    <s v="Building a performing organisation"/>
    <s v="RFB Uniform (Hospitality)"/>
    <x v="30"/>
    <m/>
    <m/>
    <m/>
    <m/>
    <s v="Medium"/>
    <s v="SITA Service Delivery"/>
    <s v="Professional_Services"/>
    <s v="Communications and Marketing"/>
    <s v="Non-ICT"/>
    <s v="OPEX"/>
    <s v="Non-Catalogue"/>
    <n v="620030"/>
    <n v="720080"/>
    <s v="3yrs"/>
    <n v="3170000"/>
    <n v="915000"/>
    <n v="915000"/>
    <n v="915000"/>
    <n v="0"/>
    <n v="0"/>
    <s v="Competitive Bidding"/>
    <m/>
    <m/>
    <d v="2017-02-28T00:00:00"/>
    <d v="2017-04-01T00:00:00"/>
    <d v="2017-04-08T00:00:00"/>
    <d v="2017-04-29T00:00:00"/>
    <d v="2017-05-06T00:00:00"/>
    <d v="2017-07-14T00:00:00"/>
    <d v="2017-08-23T00:00:00"/>
    <d v="2017-08-23T00:00:00"/>
    <s v="Facilities, Infrastructure and Logistics Services"/>
    <s v="Masego Chaane"/>
  </r>
  <r>
    <n v="14"/>
    <s v="FM-FILS-14"/>
    <s v="Building a performing organisation"/>
    <s v="Domestic Kitchen Office &amp; Canteens Equipment "/>
    <x v="15"/>
    <m/>
    <m/>
    <m/>
    <m/>
    <s v="High"/>
    <s v="SITA Service Delivery"/>
    <s v="Facilities_Management_and_Services"/>
    <s v="Catering"/>
    <s v="Non-ICT"/>
    <s v="OPEX"/>
    <s v="Non-Catalogue"/>
    <n v="620030"/>
    <n v="720480"/>
    <s v="3yrs"/>
    <n v="750000"/>
    <n v="200000"/>
    <n v="250000"/>
    <n v="300000"/>
    <n v="0"/>
    <n v="0"/>
    <s v="Competitive Bidding"/>
    <m/>
    <m/>
    <d v="2017-02-28T00:00:00"/>
    <d v="2017-04-01T00:00:00"/>
    <d v="2017-04-08T00:00:00"/>
    <d v="2017-04-29T00:00:00"/>
    <d v="2017-05-06T00:00:00"/>
    <d v="2017-07-14T00:00:00"/>
    <d v="2017-08-23T00:00:00"/>
    <d v="2017-08-23T00:00:00"/>
    <s v="Facilities, Infrastructure and Logistics Services"/>
    <s v="Marilize Koekemoer/Owen Jullies"/>
  </r>
  <r>
    <n v="15"/>
    <s v="FM-FILS-15"/>
    <s v="Building a performing organisation"/>
    <s v="Furniture and Equipment - re-upholstery, repair of SITA owned "/>
    <x v="15"/>
    <m/>
    <m/>
    <m/>
    <m/>
    <s v="Medium"/>
    <s v="Client Specific Contract"/>
    <s v="Professional_Services"/>
    <s v="Communications and Marketing"/>
    <s v="Non-ICT"/>
    <s v="OPEX"/>
    <s v="Non-Catalogue"/>
    <n v="620030"/>
    <n v="720480"/>
    <s v="Once-off"/>
    <n v="270000"/>
    <n v="270000"/>
    <n v="0"/>
    <n v="0"/>
    <n v="0"/>
    <n v="0"/>
    <s v="Competitive Bidding"/>
    <m/>
    <m/>
    <d v="2017-04-01T00:00:00"/>
    <d v="2017-05-01T00:00:00"/>
    <d v="2017-05-08T00:00:00"/>
    <d v="2017-05-29T00:00:00"/>
    <d v="2017-06-05T00:00:00"/>
    <d v="2017-09-03T00:00:00"/>
    <d v="2017-09-12T00:00:00"/>
    <d v="2017-09-12T00:00:00"/>
    <s v="Facilities, Infrastructure and Logistics Services"/>
    <s v="Marilize Koekemoer"/>
  </r>
  <r>
    <n v="16"/>
    <s v="FM-FILS-16"/>
    <s v="Enhance the efficiency of SITA Business Environment."/>
    <s v="Building Refurbishment &amp; Interior Reconfiguration including  Major Rehabilitation, Repairs and Maintenance at Erasmuskloof.  Including blinds, painting, demolishing and installation of furniture on Erasmuskloof Level 2SW, 2N and 4SW( Electrical installation and upgrade)"/>
    <x v="9"/>
    <m/>
    <m/>
    <m/>
    <m/>
    <m/>
    <s v="Client Specific Contract"/>
    <s v="Construction_Services"/>
    <s v="Buildings"/>
    <s v="Non-ICT"/>
    <s v="CAPEX"/>
    <s v="Non-Catalogue"/>
    <n v="620060"/>
    <n v="720330"/>
    <s v="Once-off"/>
    <n v="1600000"/>
    <n v="1600000"/>
    <n v="0"/>
    <n v="0"/>
    <n v="0"/>
    <n v="0"/>
    <s v="Competitive Bidding"/>
    <m/>
    <m/>
    <d v="2017-04-01T00:00:00"/>
    <d v="2017-05-01T00:00:00"/>
    <d v="2017-05-08T00:00:00"/>
    <d v="2017-05-29T00:00:00"/>
    <d v="2017-06-05T00:00:00"/>
    <d v="2017-09-03T00:00:00"/>
    <d v="2017-09-12T00:00:00"/>
    <d v="2017-09-12T00:00:00"/>
    <s v="Facilities, Infrastructure and Logistics Services"/>
    <s v="Phumzo Jonas"/>
  </r>
  <r>
    <n v="17"/>
    <s v="FM-FILS-17"/>
    <s v="Enhance the efficiency of SITA Business Environment."/>
    <s v="Appointment of a Built Environment Multi Disciplinary Project Management Entity (PME)  &amp; not limited to  Consulting Engineers, Mechanical, Electrical, Civil, Architect and Quantity Surveyor"/>
    <x v="22"/>
    <m/>
    <m/>
    <m/>
    <m/>
    <m/>
    <s v="SITA Service Delivery"/>
    <s v="Construction_Services"/>
    <s v="Buildings"/>
    <s v="Non-ICT"/>
    <s v="OPEX"/>
    <s v="Non-Catalogue"/>
    <n v="620060"/>
    <n v="720130"/>
    <s v="3yrs"/>
    <n v="2250000"/>
    <n v="750000"/>
    <n v="750000"/>
    <n v="750000"/>
    <n v="0"/>
    <n v="0"/>
    <s v="Competitive Bidding"/>
    <m/>
    <m/>
    <d v="2017-04-01T00:00:00"/>
    <d v="2017-05-01T00:00:00"/>
    <d v="2017-05-08T00:00:00"/>
    <d v="2017-05-29T00:00:00"/>
    <d v="2017-06-05T00:00:00"/>
    <d v="2017-09-03T00:00:00"/>
    <d v="2017-09-12T00:00:00"/>
    <d v="2017-09-12T00:00:00"/>
    <s v="Facilities, Infrastructure and Logistics Services"/>
    <s v="Phumzo Jonas"/>
  </r>
  <r>
    <n v="18"/>
    <s v="FM-FILS-18"/>
    <s v="Enhance the efficiency of SITA Business Environment."/>
    <s v="Pre Approved Day to Day Building Maintenance Contract for all Campuses (Electrical, Plumbing, Mechanical &amp; General Maintenance, Painting, Alluminium and Glazing)"/>
    <x v="9"/>
    <m/>
    <m/>
    <m/>
    <m/>
    <m/>
    <s v="Client Specific Contract"/>
    <s v="Construction_Services"/>
    <s v="Buildings"/>
    <s v="Non-ICT"/>
    <s v="OPEX"/>
    <s v="Non-Catalogue"/>
    <n v="620060"/>
    <n v="720330"/>
    <s v="3yrs"/>
    <n v="8500000"/>
    <n v="2500000"/>
    <n v="3000000"/>
    <n v="3000000"/>
    <n v="0"/>
    <n v="0"/>
    <s v="Competitive Bidding"/>
    <m/>
    <m/>
    <d v="2017-04-01T00:00:00"/>
    <d v="2017-05-01T00:00:00"/>
    <d v="2017-05-08T00:00:00"/>
    <d v="2017-05-29T00:00:00"/>
    <d v="2017-06-05T00:00:00"/>
    <d v="2017-09-03T00:00:00"/>
    <d v="2017-09-12T00:00:00"/>
    <d v="2017-09-12T00:00:00"/>
    <s v="Facilities, Infrastructure and Logistics Services"/>
    <s v="Phumzo Jonas"/>
  </r>
  <r>
    <n v="19"/>
    <s v="FM-FILS-19"/>
    <s v="Enhance the efficiency of SITA Business Environment."/>
    <s v="Upgrading of Partitions / Toilets / ablutions / Additional toilets at Erasmuskloof, Centurion BETA (new toilet seats, door locks, painting, replacement of urinals - level 4 Centurion, replace tabs, mirrors, vanity slab and wash hand basins ( electrical upgrade)"/>
    <x v="9"/>
    <m/>
    <m/>
    <m/>
    <m/>
    <m/>
    <s v="SITA Service Delivery"/>
    <s v="Facilities_Management_and_Services"/>
    <s v="Building Maintenance"/>
    <s v="Non-ICT"/>
    <s v="OPEX"/>
    <s v="Non-Catalogue"/>
    <n v="620060"/>
    <n v="720250"/>
    <s v="Once-off"/>
    <n v="1000000"/>
    <n v="500000"/>
    <n v="500000"/>
    <n v="0"/>
    <n v="0"/>
    <n v="0"/>
    <s v="Competitive Bidding"/>
    <m/>
    <m/>
    <d v="2017-04-01T00:00:00"/>
    <d v="2017-05-01T00:00:00"/>
    <d v="2017-05-08T00:00:00"/>
    <d v="2017-05-29T00:00:00"/>
    <d v="2017-06-05T00:00:00"/>
    <d v="2017-09-03T00:00:00"/>
    <d v="2017-09-12T00:00:00"/>
    <d v="2017-09-12T00:00:00"/>
    <s v="Facilities, Infrastructure and Logistics Services"/>
    <s v="Phumzo Jonas"/>
  </r>
  <r>
    <n v="20"/>
    <s v="FM-FILS-20"/>
    <s v="Enhance the efficiency of SITA Business Environment."/>
    <s v="RFQ Uniform ( Electrical Staff)"/>
    <x v="30"/>
    <m/>
    <m/>
    <m/>
    <m/>
    <m/>
    <s v="SITA Service Delivery"/>
    <s v="Facilities_Management_and_Services"/>
    <s v="Building Maintenance"/>
    <s v="Non-ICT"/>
    <s v="OPEX"/>
    <s v="Non-Catalogue"/>
    <n v="620060"/>
    <n v="72025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Phumzo Jonas"/>
  </r>
  <r>
    <n v="21"/>
    <s v="FM-FILS-21"/>
    <s v="Enhance the efficiency of SITA Business Environment."/>
    <s v="RFB Uniform (maintenanance)"/>
    <x v="30"/>
    <m/>
    <m/>
    <m/>
    <m/>
    <m/>
    <s v="SITA Service Delivery"/>
    <s v="Facilities_Management_and_Services"/>
    <s v="Building Maintenance"/>
    <s v="Non-ICT"/>
    <s v="OPEX"/>
    <s v="Non-Catalogue"/>
    <n v="620060"/>
    <n v="720250"/>
    <s v="Once-off"/>
    <n v="1500000"/>
    <n v="0"/>
    <n v="1500000"/>
    <n v="0"/>
    <n v="0"/>
    <n v="0"/>
    <s v="Competitive Bidding"/>
    <m/>
    <m/>
    <d v="2017-04-01T00:00:00"/>
    <d v="2017-05-01T00:00:00"/>
    <d v="2017-05-08T00:00:00"/>
    <d v="2017-05-29T00:00:00"/>
    <d v="2017-06-05T00:00:00"/>
    <d v="2017-09-03T00:00:00"/>
    <d v="2017-09-12T00:00:00"/>
    <d v="2017-09-12T00:00:00"/>
    <s v="Facilities, Infrastructure and Logistics Services"/>
    <s v="Phumzo Jonas"/>
  </r>
  <r>
    <n v="22"/>
    <s v="FM-FILS-22"/>
    <s v="Enhance the efficiency of SITA Business Environment."/>
    <s v="RFB maintenace tools (PPE)"/>
    <x v="31"/>
    <m/>
    <m/>
    <m/>
    <m/>
    <m/>
    <s v="SITA Service Delivery"/>
    <s v="Facilities_Management_and_Services"/>
    <s v="Building Maintenance"/>
    <s v="Non-ICT"/>
    <s v="OPEX"/>
    <s v="Non-Catalogue"/>
    <n v="620060"/>
    <n v="72025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Phumzo Jonas"/>
  </r>
  <r>
    <n v="23"/>
    <s v="FM-FILS-23"/>
    <s v="Enhance the efficiency of SITA Business Environment."/>
    <s v="RFB Electrical Material"/>
    <x v="21"/>
    <s v="Consumables"/>
    <m/>
    <m/>
    <m/>
    <m/>
    <s v="Client Specific Contract"/>
    <s v="Facilities_Management_and_Services"/>
    <s v="Building Maintenance"/>
    <s v="Non-ICT"/>
    <s v="OPEX"/>
    <s v="Non-Catalogue"/>
    <n v="620060"/>
    <n v="720250"/>
    <s v="3yrs"/>
    <n v="1500000"/>
    <n v="500000"/>
    <n v="500000"/>
    <n v="500000"/>
    <n v="0"/>
    <n v="0"/>
    <s v="Competitive Bidding"/>
    <m/>
    <m/>
    <d v="2017-04-01T00:00:00"/>
    <d v="2017-05-01T00:00:00"/>
    <d v="2017-05-08T00:00:00"/>
    <d v="2017-05-29T00:00:00"/>
    <d v="2017-06-05T00:00:00"/>
    <d v="2017-09-03T00:00:00"/>
    <d v="2017-09-12T00:00:00"/>
    <d v="2017-09-12T00:00:00"/>
    <s v="Facilities, Infrastructure and Logistics Services"/>
    <s v="Phumzo Jonas"/>
  </r>
  <r>
    <n v="25"/>
    <s v="FM-FILS-25"/>
    <s v="Enhance the efficiency of SITA Business Environment."/>
    <s v="Connect rest of Apollo to Apollo generator"/>
    <x v="21"/>
    <m/>
    <m/>
    <m/>
    <m/>
    <m/>
    <s v="SITA Service Delivery"/>
    <s v="Facilities_Management_and_Services"/>
    <s v="Building Maintenance"/>
    <s v="Non-ICT"/>
    <s v="CAPEX"/>
    <s v="Non-Catalogue"/>
    <n v="620060"/>
    <n v="720250"/>
    <s v="Once-off"/>
    <n v="500000"/>
    <n v="0"/>
    <n v="500000"/>
    <n v="0"/>
    <n v="0"/>
    <n v="0"/>
    <s v="Competitive Bidding"/>
    <m/>
    <m/>
    <d v="2017-04-01T00:00:00"/>
    <d v="2017-05-01T00:00:00"/>
    <d v="2017-05-08T00:00:00"/>
    <d v="2017-05-29T00:00:00"/>
    <d v="2017-06-05T00:00:00"/>
    <d v="2017-09-03T00:00:00"/>
    <d v="2017-09-12T00:00:00"/>
    <d v="2017-09-12T00:00:00"/>
    <s v="Facilities, Infrastructure and Logistics Services"/>
    <s v="Phumzo Jonas"/>
  </r>
  <r>
    <n v="26"/>
    <s v="FM-FILS-26"/>
    <s v="Enhance the efficiency of SITA Business Environment."/>
    <s v="Apollo generator diesel"/>
    <x v="6"/>
    <m/>
    <m/>
    <m/>
    <m/>
    <m/>
    <s v="SITA Service Delivery"/>
    <s v="Facilities_Management_and_Services"/>
    <s v="Building Maintenance"/>
    <s v="Non-ICT"/>
    <s v="CAPEX"/>
    <s v="Non-Catalogue"/>
    <n v="620060"/>
    <n v="720250"/>
    <s v="3yrs"/>
    <n v="500000"/>
    <n v="100000"/>
    <n v="200000"/>
    <n v="200000"/>
    <n v="0"/>
    <n v="0"/>
    <s v="Competitive Bidding"/>
    <m/>
    <m/>
    <d v="2017-04-01T00:00:00"/>
    <d v="2017-05-01T00:00:00"/>
    <d v="2017-05-08T00:00:00"/>
    <d v="2017-05-29T00:00:00"/>
    <d v="2017-06-05T00:00:00"/>
    <d v="2017-09-03T00:00:00"/>
    <d v="2017-09-12T00:00:00"/>
    <d v="2017-09-12T00:00:00"/>
    <s v="Facilities, Infrastructure and Logistics Services"/>
    <s v="Phumzo Jonas"/>
  </r>
  <r>
    <n v="27"/>
    <s v="FM-FILS-27"/>
    <s v="Enhance the efficiency of SITA Business Environment."/>
    <s v="Solar System as an altenative for lighting system"/>
    <x v="21"/>
    <m/>
    <m/>
    <m/>
    <m/>
    <m/>
    <s v="Client Specific Contract"/>
    <s v="Facilities_Management_and_Services"/>
    <s v="Building Maintenance"/>
    <s v="Non-ICT"/>
    <s v="CAPEX"/>
    <s v="Non-Catalogue"/>
    <n v="620060"/>
    <n v="720250"/>
    <s v="3yrs"/>
    <n v="1500000"/>
    <n v="500000"/>
    <n v="500000"/>
    <n v="500000"/>
    <n v="0"/>
    <n v="0"/>
    <s v="Competitive Bidding"/>
    <m/>
    <m/>
    <d v="2017-04-01T00:00:00"/>
    <d v="2017-05-01T00:00:00"/>
    <d v="2017-05-08T00:00:00"/>
    <d v="2017-05-29T00:00:00"/>
    <d v="2017-06-05T00:00:00"/>
    <d v="2017-09-03T00:00:00"/>
    <d v="2017-09-12T00:00:00"/>
    <d v="2017-09-12T00:00:00"/>
    <s v="Facilities, Infrastructure and Logistics Services"/>
    <s v="Phumzo Jonas"/>
  </r>
  <r>
    <n v="28"/>
    <s v="FM-FILS-28"/>
    <s v="Enhance the efficiency of SITA Business Environment."/>
    <s v="Purchasing of New Hydroboil for SITA Pretoria "/>
    <x v="15"/>
    <m/>
    <m/>
    <m/>
    <m/>
    <m/>
    <s v="SITA Service Delivery"/>
    <s v="Facilities_Management_and_Services"/>
    <s v="Building Maintenance"/>
    <s v="Non-ICT"/>
    <s v="OPEX"/>
    <s v="Non-Catalogue"/>
    <n v="620060"/>
    <s v="CAPEX"/>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Phumzo Jonas"/>
  </r>
  <r>
    <n v="31"/>
    <s v="FM-FILS-31"/>
    <s v="Enhance the efficiency of SITA Business Environment."/>
    <s v="Purchasing of New Microwave for SITA Pretoria "/>
    <x v="15"/>
    <m/>
    <m/>
    <m/>
    <m/>
    <m/>
    <s v="SITA Service Delivery"/>
    <s v="Facilities_Management_and_Services"/>
    <s v="Building Maintenance"/>
    <s v="Non-ICT"/>
    <s v="OPEX"/>
    <s v="Non-Catalogue"/>
    <n v="620060"/>
    <s v="CAPEX"/>
    <s v="Once-off"/>
    <n v="750000"/>
    <n v="750000"/>
    <n v="0"/>
    <n v="0"/>
    <n v="0"/>
    <n v="0"/>
    <s v="Competitive Bidding"/>
    <m/>
    <m/>
    <d v="2017-04-01T00:00:00"/>
    <d v="2017-05-01T00:00:00"/>
    <d v="2017-05-08T00:00:00"/>
    <d v="2017-05-29T00:00:00"/>
    <d v="2017-06-05T00:00:00"/>
    <d v="2017-09-03T00:00:00"/>
    <d v="2017-09-12T00:00:00"/>
    <d v="2017-09-12T00:00:00"/>
    <s v="Facilities, Infrastructure and Logistics Services"/>
    <s v="Phumzo Jonas"/>
  </r>
  <r>
    <n v="32"/>
    <s v="FM-FILS-32"/>
    <s v="Enhance the efficiency of SITA Business Environment."/>
    <s v="Purchasing of New Multiplugs with fly leads"/>
    <x v="29"/>
    <m/>
    <m/>
    <m/>
    <m/>
    <m/>
    <s v="SITA Service Delivery"/>
    <s v="Facilities_Management_and_Services"/>
    <s v="Building Maintenance"/>
    <s v="Non-ICT"/>
    <s v="OPEX"/>
    <s v="Non-Catalogue"/>
    <n v="620060"/>
    <s v="CAPEX"/>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Phumzo Jonas"/>
  </r>
  <r>
    <n v="33"/>
    <s v="FM-FILS-33"/>
    <s v="Enhance the efficiency of SITA Business Environment."/>
    <s v="Assessment of Accomodation area AC units and upgrades"/>
    <x v="7"/>
    <m/>
    <m/>
    <m/>
    <m/>
    <m/>
    <s v="SITA Service Delivery"/>
    <s v="Facilities_Management_and_Services"/>
    <s v="Building Maintenance"/>
    <s v="Non-ICT"/>
    <s v="OPEX"/>
    <s v="Non-Catalogue"/>
    <n v="620060"/>
    <s v="CAPEX"/>
    <s v="Once-off"/>
    <n v="397000"/>
    <n v="397000"/>
    <n v="0"/>
    <n v="0"/>
    <n v="0"/>
    <n v="0"/>
    <s v="Competitive Bidding"/>
    <m/>
    <m/>
    <d v="2017-04-01T00:00:00"/>
    <d v="2017-05-01T00:00:00"/>
    <d v="2017-05-08T00:00:00"/>
    <d v="2017-05-29T00:00:00"/>
    <d v="2017-06-05T00:00:00"/>
    <d v="2017-09-03T00:00:00"/>
    <d v="2017-09-12T00:00:00"/>
    <d v="2017-09-12T00:00:00"/>
    <s v="Facilities, Infrastructure and Logistics Services"/>
    <s v="Phumzo Jonas"/>
  </r>
  <r>
    <n v="31"/>
    <s v="FM-FILS-31"/>
    <s v="Enhance the efficiency of SITA Business Environment."/>
    <s v="Desktop plugs for Boardrooms"/>
    <x v="21"/>
    <s v="Consumables"/>
    <m/>
    <m/>
    <m/>
    <m/>
    <s v="SITA Service Delivery"/>
    <s v="Facilities_Management_and_Services"/>
    <s v="Building Maintenance"/>
    <s v="Non-ICT"/>
    <s v="OPEX"/>
    <s v="Non-Catalogue"/>
    <n v="620060"/>
    <s v="CAPEX"/>
    <s v="Once-off"/>
    <n v="260000"/>
    <n v="260000"/>
    <n v="0"/>
    <n v="0"/>
    <n v="0"/>
    <n v="0"/>
    <s v="Competitive Bidding"/>
    <m/>
    <m/>
    <d v="2017-04-01T00:00:00"/>
    <d v="2017-05-01T00:00:00"/>
    <d v="2017-05-08T00:00:00"/>
    <d v="2017-05-29T00:00:00"/>
    <d v="2017-06-05T00:00:00"/>
    <d v="2017-09-03T00:00:00"/>
    <d v="2017-09-12T00:00:00"/>
    <d v="2017-09-12T00:00:00"/>
    <s v="Facilities, Infrastructure and Logistics Services"/>
    <s v="Phumzo Jonas"/>
  </r>
  <r>
    <n v="32"/>
    <s v="FM-FILS-32"/>
    <s v="Building a performing organisation"/>
    <s v="Closing of air vents at Centurion"/>
    <x v="9"/>
    <m/>
    <m/>
    <m/>
    <m/>
    <m/>
    <s v="SITA Service Delivery"/>
    <s v="Facilities_Management_and_Services"/>
    <s v="Buildings"/>
    <s v="Non-ICT"/>
    <s v="O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3"/>
    <s v="FM-FILS-33"/>
    <s v="Building a performing organisation"/>
    <s v="RFB building maintenance"/>
    <x v="9"/>
    <m/>
    <m/>
    <m/>
    <m/>
    <m/>
    <s v="Client Specific Contract"/>
    <s v="Facilities_Management_and_Services"/>
    <s v="Buildings"/>
    <s v="Non-ICT"/>
    <s v="OPEX"/>
    <s v="Non-Catalogue"/>
    <n v="620060"/>
    <n v="720250"/>
    <s v="Once-off"/>
    <n v="1600000"/>
    <n v="16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4"/>
    <s v="FM-FILS-34"/>
    <s v="Building a performing organisation"/>
    <s v="Replace Numerus plant room doors"/>
    <x v="9"/>
    <m/>
    <m/>
    <m/>
    <m/>
    <m/>
    <s v="SITA Service Delivery"/>
    <s v="Facilities_Management_and_Services"/>
    <s v="Buildings"/>
    <s v="Non-ICT"/>
    <s v="CA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5"/>
    <s v="FM-FILS-35"/>
    <s v="Building a performing organisation"/>
    <s v="BETA extend walls around DR room to prevent toner dust entering DR"/>
    <x v="9"/>
    <m/>
    <m/>
    <m/>
    <m/>
    <m/>
    <s v="SITA Service Delivery"/>
    <s v="Facilities_Management_and_Services"/>
    <s v="Buildings"/>
    <s v="Non-ICT"/>
    <s v="CA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6"/>
    <s v="FM-FILS-36"/>
    <s v="Building a performing organisation"/>
    <s v="Doors to be fitted to the AC passage feeding the DR rom to prevent toner dust from entering"/>
    <x v="9"/>
    <m/>
    <m/>
    <m/>
    <m/>
    <m/>
    <s v="SITA Service Delivery"/>
    <s v="Facilities_Management_and_Services"/>
    <s v="Buildings"/>
    <s v="Non-ICT"/>
    <s v="CA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7"/>
    <s v="FM-FILS-37"/>
    <s v="Building a performing organisation"/>
    <s v="Erasmuskloof clean bulk water tank/Replace / enlarge water tank at Erasmuskloof"/>
    <x v="9"/>
    <m/>
    <m/>
    <m/>
    <m/>
    <m/>
    <s v="SITA Service Delivery"/>
    <s v="Facilities_Management_and_Services"/>
    <s v="Buildings"/>
    <s v="Non-ICT"/>
    <s v="OPEX"/>
    <s v="Non-Catalogue"/>
    <n v="620060"/>
    <n v="720330"/>
    <s v="Once-off"/>
    <n v="1500000"/>
    <n v="1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8"/>
    <s v="FM-FILS-38"/>
    <s v="Building a performing organisation"/>
    <s v="Underfloor cleaning &amp; All Floor Types Deep Cleaning Services Contract and cleaning of ceilings voids above accommodation / printing area"/>
    <x v="9"/>
    <m/>
    <m/>
    <m/>
    <m/>
    <m/>
    <s v="SITA Service Delivery"/>
    <s v="Facilities_Management_and_Services"/>
    <s v="Cleaning"/>
    <s v="Non-ICT"/>
    <s v="OPEX"/>
    <s v="Non-Catalogue"/>
    <n v="620060"/>
    <n v="72025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39"/>
    <s v="FM-FILS-39"/>
    <s v="Building a performing organisation"/>
    <s v="Replacement of BETA alluminium doors"/>
    <x v="9"/>
    <m/>
    <m/>
    <m/>
    <m/>
    <m/>
    <s v="SITA Service Delivery"/>
    <s v="Facilities_Management_and_Services"/>
    <s v="Buildings"/>
    <s v="Non-ICT"/>
    <s v="O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43"/>
    <s v="FM-FILS-43"/>
    <s v="Building a performing organisation"/>
    <s v="Paint Numerus car park shelters - shelters and shade netting needs to be maintained"/>
    <x v="9"/>
    <m/>
    <m/>
    <m/>
    <m/>
    <m/>
    <s v="SITA Service Delivery"/>
    <s v="Facilities_Management_and_Services"/>
    <s v="Buildings"/>
    <s v="Non-ICT"/>
    <s v="O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44"/>
    <s v="FM-FILS-44"/>
    <s v="Building a performing organisation"/>
    <s v="Painting of Erasmuskloof, BETA Control room (NKP finding)and Numerus &amp; Apollo  "/>
    <x v="9"/>
    <m/>
    <m/>
    <m/>
    <m/>
    <m/>
    <s v="SITA Service Delivery"/>
    <s v="Facilities_Management_and_Services"/>
    <s v="Buildings"/>
    <s v="Non-ICT"/>
    <s v="OPEX"/>
    <s v="Non-Catalogue"/>
    <n v="620060"/>
    <n v="720330"/>
    <s v="Once-off"/>
    <n v="1500000"/>
    <n v="1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45"/>
    <s v="FM-FILS-45"/>
    <s v="Building a performing organisation"/>
    <s v="Replacement of Carpets and walk off matts at Centurion / Erasmuskloof - current carpets more than 10 years old and not economical to clean/ Upgrading of Apollo carpets"/>
    <x v="9"/>
    <m/>
    <m/>
    <m/>
    <m/>
    <m/>
    <s v="SITA Service Delivery"/>
    <s v="Facilities_Management_and_Services"/>
    <s v="Buildings"/>
    <s v="Non-ICT"/>
    <s v="CAPEX"/>
    <s v="Non-Catalogue"/>
    <n v="620060"/>
    <n v="720330"/>
    <s v="Once-off"/>
    <n v="2500000"/>
    <n v="2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47"/>
    <s v="FM-FILS-47"/>
    <s v="Building a performing organisation"/>
    <s v="Fire doors / outside doors / floor closiers"/>
    <x v="9"/>
    <m/>
    <m/>
    <m/>
    <m/>
    <m/>
    <s v="SITA Service Delivery"/>
    <s v="Facilities_Management_and_Services"/>
    <s v="Buildings"/>
    <s v="Non-ICT"/>
    <s v="OPEX"/>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48"/>
    <s v="FM-FILS-48"/>
    <s v="Building a performing organisation"/>
    <s v="Corporate Standardized Furniture Procurement  HQ,  Provinces, People with  Disability  and Executive Furniture and boardroom furniture for meeting rooms"/>
    <x v="15"/>
    <m/>
    <m/>
    <m/>
    <m/>
    <m/>
    <s v="SITA Service Delivery"/>
    <s v="Facilities_Management_and_Services"/>
    <s v="Buildings"/>
    <s v="Non-ICT"/>
    <s v="CAPEX"/>
    <s v="Non-Catalogue"/>
    <n v="620060"/>
    <n v="720330"/>
    <s v="3yrs"/>
    <n v="5000000"/>
    <n v="2500000"/>
    <n v="2500000"/>
    <n v="0"/>
    <n v="0"/>
    <n v="0"/>
    <s v="Competitive Bidding"/>
    <m/>
    <m/>
    <d v="2017-04-01T00:00:00"/>
    <d v="2017-05-01T00:00:00"/>
    <d v="2017-05-08T00:00:00"/>
    <d v="2017-05-29T00:00:00"/>
    <d v="2017-06-05T00:00:00"/>
    <d v="2017-09-03T00:00:00"/>
    <d v="2017-09-12T00:00:00"/>
    <d v="2017-09-12T00:00:00"/>
    <s v="Facilities, Infrastructure and Logistics Services"/>
    <s v="Marie Steyn"/>
  </r>
  <r>
    <n v="49"/>
    <s v="FM-FILS-49"/>
    <s v="Building a performing organisation"/>
    <s v="Window cleaning at all SITA sites"/>
    <x v="16"/>
    <m/>
    <m/>
    <m/>
    <m/>
    <m/>
    <s v="SITA Service Delivery"/>
    <s v="Facilities_Management_and_Services"/>
    <s v="Cleaning"/>
    <s v="Non-ICT"/>
    <s v="OPEX"/>
    <s v="Non-Catalogue"/>
    <n v="620060"/>
    <n v="720240"/>
    <s v="3yrs"/>
    <n v="1500000"/>
    <n v="1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0"/>
    <s v="FM-FILS-50"/>
    <s v="Building a performing organisation"/>
    <s v="Appointment of a Built Environment Multi Disciplinary Project Management Entity (PME)  &amp; not limited to  Consulting Engineers, Mechanical, Electrical, Civil, Architect and Quantity Surveyor for the development of specifications / BOQ for the  replacement of the sewerage at Erasmuskloof, Parking at Erasmuskloof, Centurion, Roof sealing, painting of Erasmuskloof, Centurion, Beta and Numerus"/>
    <x v="22"/>
    <m/>
    <m/>
    <m/>
    <m/>
    <m/>
    <s v="SITA Service Delivery"/>
    <s v="Facilities_Management_and_Services"/>
    <s v="Buildings"/>
    <s v="Non-ICT"/>
    <m/>
    <s v="Non-Catalogue"/>
    <n v="620060"/>
    <n v="720250"/>
    <s v="Once-off"/>
    <n v="1500000"/>
    <n v="1500000"/>
    <n v="0"/>
    <n v="0"/>
    <n v="0"/>
    <n v="0"/>
    <s v="Competitive Bidding"/>
    <m/>
    <m/>
    <d v="2017-04-01T00:00:00"/>
    <d v="2017-05-01T00:00:00"/>
    <d v="2017-05-08T00:00:00"/>
    <d v="2017-05-29T00:00:00"/>
    <d v="2017-06-05T00:00:00"/>
    <d v="2017-09-03T00:00:00"/>
    <d v="2017-09-12T00:00:00"/>
    <d v="2017-09-12T00:00:00"/>
    <s v="Facilities, Infrastructure and Logistics Services"/>
    <s v="Marie Steyn"/>
  </r>
  <r>
    <n v="51"/>
    <s v="FM-FILS-51"/>
    <s v="Building a performing organisation"/>
    <s v="Numerus roof seal"/>
    <x v="9"/>
    <m/>
    <m/>
    <m/>
    <m/>
    <m/>
    <s v="SITA Service Delivery"/>
    <s v="Facilities_Management_and_Services"/>
    <s v="Buildings"/>
    <s v="Non-ICT"/>
    <m/>
    <s v="Non-Catalogue"/>
    <n v="620060"/>
    <n v="720330"/>
    <s v="Once-off"/>
    <n v="800000"/>
    <n v="0"/>
    <n v="800000"/>
    <n v="0"/>
    <n v="0"/>
    <n v="0"/>
    <s v="Competitive Bidding"/>
    <m/>
    <m/>
    <d v="2017-04-01T00:00:00"/>
    <d v="2017-05-01T00:00:00"/>
    <d v="2017-05-08T00:00:00"/>
    <d v="2017-05-29T00:00:00"/>
    <d v="2017-06-05T00:00:00"/>
    <d v="2017-09-03T00:00:00"/>
    <d v="2017-09-12T00:00:00"/>
    <d v="2017-09-12T00:00:00"/>
    <s v="Facilities, Infrastructure and Logistics Services"/>
    <s v="Rocco Barnard"/>
  </r>
  <r>
    <n v="52"/>
    <s v="FM-FILS-52"/>
    <s v="Building a performing organisation"/>
    <s v="RFQ Uniform"/>
    <x v="30"/>
    <m/>
    <m/>
    <m/>
    <m/>
    <m/>
    <s v="SITA Service Delivery"/>
    <s v="Facilities_Management_and_Services"/>
    <s v="Buildings"/>
    <s v="Non-ICT"/>
    <m/>
    <s v="Non-Catalogue"/>
    <n v="620060"/>
    <m/>
    <s v="Once-off"/>
    <n v="1000000"/>
    <n v="1000000"/>
    <n v="0"/>
    <n v="0"/>
    <n v="0"/>
    <n v="0"/>
    <s v="Competitive Bidding"/>
    <m/>
    <m/>
    <d v="2017-04-01T00:00:00"/>
    <d v="2017-05-01T00:00:00"/>
    <d v="2017-05-08T00:00:00"/>
    <d v="2017-05-29T00:00:00"/>
    <d v="2017-06-05T00:00:00"/>
    <d v="2017-09-03T00:00:00"/>
    <d v="2017-09-12T00:00:00"/>
    <d v="2017-09-12T00:00:00"/>
    <s v="Facilities, Infrastructure and Logistics Services"/>
    <s v="Masego Chaane"/>
  </r>
  <r>
    <n v="53"/>
    <s v="FM-FILS-53"/>
    <s v="Building a performing organisation"/>
    <s v="Upgrading of Fire Signange at Erasmuskloof, BETA and Numerus"/>
    <x v="9"/>
    <m/>
    <m/>
    <m/>
    <m/>
    <m/>
    <s v="SITA Service Delivery"/>
    <s v="Facilities_Management_and_Services"/>
    <s v="Buildings"/>
    <s v="Non-ICT"/>
    <m/>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4"/>
    <s v="FM-FILS-54"/>
    <s v="Building a performing organisation"/>
    <s v="Appoint architect to assist with compliance issues at BETA/Numerus regarding building plans and diesel tanks"/>
    <x v="22"/>
    <m/>
    <m/>
    <m/>
    <m/>
    <m/>
    <s v="SITA Service Delivery"/>
    <s v="Facilities_Management_and_Services"/>
    <s v="Buildings"/>
    <s v="Non-ICT"/>
    <m/>
    <s v="Non-Catalogue"/>
    <n v="620060"/>
    <n v="72025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5"/>
    <s v="FM-FILS-55"/>
    <s v="Building a performing organisation"/>
    <s v="Building Refurbishment &amp; Interior Reconfiguration including  Major Rehabilitation, Repairs and Maintenance at Erasmuskloof.  Including blinds, painting, demolishing and installation of furniture on Erasmuskloof Level 2SW, 2N and 4SW"/>
    <x v="9"/>
    <m/>
    <m/>
    <m/>
    <m/>
    <m/>
    <s v="SITA Service Delivery"/>
    <s v="Facilities_Management_and_Services"/>
    <s v="Buildings"/>
    <s v="Non-ICT"/>
    <m/>
    <s v="Non-Catalogue"/>
    <n v="620060"/>
    <n v="720330"/>
    <s v="Once-off"/>
    <n v="2000000"/>
    <n v="20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6"/>
    <s v="FM-FILS-56"/>
    <s v="Building a performing organisation"/>
    <s v="Upgrading of Partitions / Toilets / ablutions / Additional toilets at Erasmuskloof, Centurion BETA (new toilet seats, door locks, painting, replacement of urinals - level 4 Centurion, replace tabs, mirrors, vanity slab and wash hand basins"/>
    <x v="9"/>
    <m/>
    <m/>
    <m/>
    <m/>
    <m/>
    <s v="SITA Service Delivery"/>
    <s v="Facilities_Management_and_Services"/>
    <s v="Buildings"/>
    <s v="Non-ICT"/>
    <m/>
    <s v="Non-Catalogue"/>
    <n v="620060"/>
    <n v="720330"/>
    <s v="Once-off"/>
    <n v="1000000"/>
    <n v="1000000"/>
    <n v="0"/>
    <n v="0"/>
    <n v="0"/>
    <n v="0"/>
    <s v="Competitive Bidding"/>
    <m/>
    <m/>
    <d v="2017-04-01T00:00:00"/>
    <d v="2017-05-01T00:00:00"/>
    <d v="2017-05-08T00:00:00"/>
    <d v="2017-05-29T00:00:00"/>
    <d v="2017-06-05T00:00:00"/>
    <d v="2017-09-03T00:00:00"/>
    <d v="2017-09-12T00:00:00"/>
    <d v="2017-09-12T00:00:00"/>
    <s v="Facilities, Infrastructure and Logistics Services"/>
    <s v="Marie Steyn"/>
  </r>
  <r>
    <n v="57"/>
    <s v="FM-FILS-57"/>
    <s v="Building a performing organisation"/>
    <s v="Upgrading of Boulevards  "/>
    <x v="9"/>
    <m/>
    <m/>
    <m/>
    <m/>
    <m/>
    <s v="SITA Service Delivery"/>
    <s v="Facilities_Management_and_Services"/>
    <s v="Buildings"/>
    <s v="Non-ICT"/>
    <m/>
    <s v="Non-Catalogue"/>
    <n v="620060"/>
    <n v="720330"/>
    <s v="Once-off"/>
    <n v="500000"/>
    <n v="5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8"/>
    <s v="FM-FILS-58"/>
    <s v="Building a performing organisation"/>
    <s v="Upgrading of PRODIBA"/>
    <x v="25"/>
    <m/>
    <m/>
    <m/>
    <m/>
    <m/>
    <s v="SITA Service Delivery"/>
    <s v="Facilities_Management_and_Services"/>
    <s v="Buildings"/>
    <s v="Non-ICT"/>
    <m/>
    <s v="Non-Catalogue"/>
    <n v="620060"/>
    <n v="720250"/>
    <m/>
    <n v="1000000"/>
    <n v="10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59"/>
    <s v="FM-FILS-59"/>
    <s v="Building a performing organisation"/>
    <s v="Replacement of wooden trusses and replacement of gutters"/>
    <x v="9"/>
    <m/>
    <m/>
    <m/>
    <m/>
    <m/>
    <s v="SITA Service Delivery"/>
    <s v="Facilities_Management_and_Services"/>
    <s v="Buildings"/>
    <s v="Non-ICT"/>
    <m/>
    <s v="Non-Catalogue"/>
    <n v="620060"/>
    <n v="720330"/>
    <m/>
    <n v="800000"/>
    <n v="800000"/>
    <n v="0"/>
    <n v="0"/>
    <n v="0"/>
    <n v="0"/>
    <s v="Competitive Bidding"/>
    <m/>
    <m/>
    <d v="2017-04-01T00:00:00"/>
    <d v="2017-05-01T00:00:00"/>
    <d v="2017-05-08T00:00:00"/>
    <d v="2017-05-29T00:00:00"/>
    <d v="2017-06-05T00:00:00"/>
    <d v="2017-09-03T00:00:00"/>
    <d v="2017-09-12T00:00:00"/>
    <d v="2017-09-12T00:00:00"/>
    <s v="Facilities, Infrastructure and Logistics Services"/>
    <s v="Rocco Barnard"/>
  </r>
  <r>
    <n v="60"/>
    <s v="FM-FILS-60"/>
    <s v="Building a performing organisation"/>
    <s v="RFB gardens and removal of invador plants"/>
    <x v="16"/>
    <m/>
    <m/>
    <m/>
    <m/>
    <m/>
    <s v="SITA Service Delivery"/>
    <s v="Facilities_Management_and_Services"/>
    <s v="Buildings"/>
    <s v="Non-ICT"/>
    <m/>
    <s v="Non-Catalogue"/>
    <n v="620060"/>
    <n v="720250"/>
    <m/>
    <n v="6000000"/>
    <n v="2000000"/>
    <n v="2000000"/>
    <n v="2000000"/>
    <n v="0"/>
    <n v="0"/>
    <s v="Competitive Bidding"/>
    <m/>
    <m/>
    <d v="2017-04-01T00:00:00"/>
    <d v="2017-05-01T00:00:00"/>
    <d v="2017-05-08T00:00:00"/>
    <d v="2017-05-29T00:00:00"/>
    <d v="2017-06-05T00:00:00"/>
    <d v="2017-09-03T00:00:00"/>
    <d v="2017-09-12T00:00:00"/>
    <d v="2017-09-12T00:00:00"/>
    <s v="Facilities, Infrastructure and Logistics Services"/>
    <s v="Rocco Barnard"/>
  </r>
  <r>
    <n v="61"/>
    <s v="FM-FILS-61"/>
    <s v="Building a performing organisation"/>
    <s v="RFB plumbing"/>
    <x v="9"/>
    <m/>
    <m/>
    <m/>
    <m/>
    <m/>
    <s v="SITA Service Delivery"/>
    <s v="Facilities_Management_and_Services"/>
    <s v="Buildings"/>
    <s v="Non-ICT"/>
    <m/>
    <s v="Non-Catalogue"/>
    <n v="620060"/>
    <n v="720250"/>
    <m/>
    <n v="3000000"/>
    <n v="1000000"/>
    <n v="1000000"/>
    <n v="1000000"/>
    <n v="0"/>
    <n v="0"/>
    <s v="Competitive Bidding"/>
    <m/>
    <m/>
    <d v="2017-04-01T00:00:00"/>
    <d v="2017-05-01T00:00:00"/>
    <d v="2017-05-08T00:00:00"/>
    <d v="2017-05-29T00:00:00"/>
    <d v="2017-06-05T00:00:00"/>
    <d v="2017-09-03T00:00:00"/>
    <d v="2017-09-12T00:00:00"/>
    <d v="2017-09-12T00:00:00"/>
    <s v="Facilities, Infrastructure and Logistics Services"/>
    <s v="Rocco Barnard"/>
  </r>
  <r>
    <n v="4"/>
    <s v="PROV-MP-4"/>
    <s v="Enhance efficiency of internal business processes"/>
    <s v="Provision of Cleaning Services at SITA Middelburg and Nelspruit offices for a period of thirty six (36) months"/>
    <x v="16"/>
    <m/>
    <m/>
    <s v="SITA"/>
    <s v="N/A"/>
    <s v="Medium"/>
    <s v="SITA Service Delivery"/>
    <s v="Facilities_Management_and_Services"/>
    <s v="Cleaning"/>
    <s v="Non-ICT"/>
    <s v="OPEX"/>
    <s v="Non-Catalogue"/>
    <n v="216320"/>
    <n v="720250"/>
    <s v="3yrs"/>
    <n v="774505.8"/>
    <n v="233989.67"/>
    <n v="257388.63"/>
    <n v="283127.5"/>
    <n v="0"/>
    <n v="0"/>
    <s v="Competitive Bidding"/>
    <s v="To be published"/>
    <s v="New contract"/>
    <d v="2017-02-15T00:00:00"/>
    <d v="2017-03-01T00:00:00"/>
    <d v="2017-03-08T00:00:00"/>
    <d v="2017-03-29T00:00:00"/>
    <d v="2017-04-05T00:00:00"/>
    <d v="2017-06-13T00:00:00"/>
    <d v="2017-07-23T00:00:00"/>
    <d v="2017-07-23T00:00:00"/>
    <s v="MP Provincial Management"/>
    <s v="Julia Mabote"/>
  </r>
  <r>
    <n v="6"/>
    <s v="PROV-MP-6"/>
    <s v="Enhance efficiency of government business processes"/>
    <s v="Installation of networks connectivity of 290 clinics for Mpumalanga Department of Health"/>
    <x v="32"/>
    <m/>
    <m/>
    <m/>
    <s v="N/A"/>
    <s v="Medium"/>
    <s v="Client Specific Contract"/>
    <s v="Services"/>
    <s v="Managed services outsourcing"/>
    <s v="ICT"/>
    <s v="OPEX"/>
    <s v="LAN &amp; Desktop Managed Services"/>
    <n v="216340"/>
    <n v="113020"/>
    <s v="3yrs"/>
    <n v="651000000"/>
    <n v="217000000"/>
    <n v="217000000"/>
    <n v="217000000"/>
    <n v="0"/>
    <n v="0"/>
    <s v="Request for Quotation"/>
    <s v="To be published"/>
    <s v="New contract"/>
    <d v="2017-07-17T00:00:00"/>
    <d v="2017-08-16T00:00:00"/>
    <d v="2017-08-23T00:00:00"/>
    <d v="2017-09-13T00:00:00"/>
    <d v="2017-09-20T00:00:00"/>
    <d v="2018-01-27T00:00:00"/>
    <d v="2018-03-08T00:00:00"/>
    <d v="2018-03-08T00:00:00"/>
    <s v="MP Provincial Management"/>
    <s v="Derick Mboweni"/>
  </r>
  <r>
    <m/>
    <m/>
    <m/>
    <m/>
    <x v="20"/>
    <m/>
    <m/>
    <m/>
    <m/>
    <m/>
    <m/>
    <m/>
    <m/>
    <m/>
    <m/>
    <m/>
    <m/>
    <m/>
    <m/>
    <m/>
    <m/>
    <m/>
    <m/>
    <m/>
    <m/>
    <m/>
    <m/>
    <m/>
    <m/>
    <m/>
    <m/>
    <m/>
    <m/>
    <m/>
    <m/>
    <m/>
    <m/>
    <m/>
  </r>
  <r>
    <m/>
    <m/>
    <m/>
    <m/>
    <x v="20"/>
    <m/>
    <m/>
    <m/>
    <m/>
    <m/>
    <m/>
    <m/>
    <m/>
    <m/>
    <m/>
    <m/>
    <m/>
    <m/>
    <m/>
    <m/>
    <m/>
    <m/>
    <m/>
    <m/>
    <m/>
    <m/>
    <m/>
    <m/>
    <m/>
    <m/>
    <m/>
    <m/>
    <m/>
    <m/>
    <m/>
    <m/>
    <m/>
    <m/>
  </r>
  <r>
    <n v="9"/>
    <s v="PROV-MP-9"/>
    <s v="Enhance efficiency of government business processes"/>
    <s v="Antivirus for Mpumalanga Department of Health"/>
    <x v="11"/>
    <m/>
    <m/>
    <m/>
    <s v="N/A"/>
    <s v="High"/>
    <s v="Client Specific Contract"/>
    <s v="Software"/>
    <s v="Software license"/>
    <s v="ICT"/>
    <s v="OPEX"/>
    <s v="LAN &amp; Desktop Managed Services"/>
    <n v="216340"/>
    <n v="113020"/>
    <s v="Once-off"/>
    <n v="1000000"/>
    <n v="1000000"/>
    <n v="0"/>
    <n v="0"/>
    <n v="0"/>
    <n v="0"/>
    <s v="Request for Quotation"/>
    <s v="To be published"/>
    <s v="New contract"/>
    <d v="2017-05-01T00:00:00"/>
    <d v="2017-05-15T00:00:00"/>
    <d v="2017-05-22T00:00:00"/>
    <d v="2017-06-12T00:00:00"/>
    <d v="2017-06-19T00:00:00"/>
    <d v="2017-08-27T00:00:00"/>
    <d v="2017-10-06T00:00:00"/>
    <d v="2017-10-06T00:00:00"/>
    <s v="MP Provincial Management"/>
    <s v="Derick Mboweni"/>
  </r>
  <r>
    <m/>
    <m/>
    <m/>
    <m/>
    <x v="20"/>
    <m/>
    <m/>
    <m/>
    <m/>
    <m/>
    <m/>
    <m/>
    <m/>
    <m/>
    <m/>
    <m/>
    <m/>
    <m/>
    <m/>
    <m/>
    <m/>
    <m/>
    <m/>
    <m/>
    <m/>
    <m/>
    <m/>
    <m/>
    <m/>
    <m/>
    <m/>
    <m/>
    <m/>
    <m/>
    <m/>
    <m/>
    <m/>
    <m/>
  </r>
  <r>
    <m/>
    <m/>
    <m/>
    <m/>
    <x v="20"/>
    <m/>
    <m/>
    <m/>
    <m/>
    <m/>
    <m/>
    <m/>
    <m/>
    <m/>
    <m/>
    <m/>
    <m/>
    <m/>
    <m/>
    <m/>
    <m/>
    <m/>
    <m/>
    <m/>
    <m/>
    <m/>
    <m/>
    <m/>
    <m/>
    <m/>
    <m/>
    <m/>
    <m/>
    <m/>
    <m/>
    <m/>
    <m/>
    <m/>
  </r>
  <r>
    <n v="12"/>
    <s v="PROV-MP-12"/>
    <s v="Enhance efficiency of government business processes"/>
    <s v="Implementation of a voice, voice over IP (VOIP) and video conferencing solutions for Mpumalanga Department of Social Development"/>
    <x v="33"/>
    <m/>
    <m/>
    <m/>
    <s v="N/A"/>
    <s v="Medium"/>
    <s v="Client Specific Contract"/>
    <s v="Services"/>
    <s v="Architecture and design"/>
    <s v="ICT"/>
    <s v="CAPEX"/>
    <s v="WAN"/>
    <n v="216340"/>
    <n v="113020"/>
    <s v="Once-off"/>
    <n v="3500000"/>
    <n v="3500000"/>
    <n v="0"/>
    <n v="0"/>
    <n v="0"/>
    <n v="0"/>
    <s v="Request for Quotation"/>
    <s v="To be published"/>
    <s v="New contract"/>
    <d v="2017-09-04T00:00:00"/>
    <d v="2017-09-18T00:00:00"/>
    <d v="2017-09-25T00:00:00"/>
    <d v="2017-10-16T00:00:00"/>
    <d v="2017-10-23T00:00:00"/>
    <d v="2017-12-31T00:00:00"/>
    <d v="2018-02-09T00:00:00"/>
    <d v="2018-02-09T00:00:00"/>
    <s v="MP Provincial Management"/>
    <s v="Derick Mboweni"/>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n v="18"/>
    <s v="PROV-MP-18"/>
    <s v="Enhance efficiency of internal business processes"/>
    <s v="Procurement of x2 binding machines, x2  shredders and 1 laminating machine for Sita Nelspruit  and Middelburg"/>
    <x v="15"/>
    <m/>
    <m/>
    <s v="SITA"/>
    <s v="N/A"/>
    <s v="Medium"/>
    <s v="SITA Service Delivery"/>
    <s v="Facilities_Management_and_Services"/>
    <s v="Print_and_Stationery"/>
    <s v="Non-ICT"/>
    <s v="OPEX"/>
    <s v="Non-Catalogue"/>
    <n v="216320"/>
    <n v="720110"/>
    <s v="Once-off"/>
    <n v="18000"/>
    <n v="18000"/>
    <n v="0"/>
    <n v="0"/>
    <n v="0"/>
    <n v="0"/>
    <s v=" Request for Quotation "/>
    <s v=" To be published "/>
    <s v="New contract"/>
    <d v="2017-01-31T00:00:00"/>
    <d v="2017-02-28T00:00:00"/>
    <d v="2017-03-07T00:00:00"/>
    <d v="2017-03-28T00:00:00"/>
    <d v="2017-04-04T00:00:00"/>
    <d v="2017-04-13T00:00:00"/>
    <d v="2017-05-23T00:00:00"/>
    <d v="2017-05-23T00:00:00"/>
    <s v="MP Provincial Management"/>
    <s v="Derick Mboweni"/>
  </r>
  <r>
    <m/>
    <m/>
    <m/>
    <m/>
    <x v="20"/>
    <m/>
    <m/>
    <m/>
    <m/>
    <m/>
    <m/>
    <m/>
    <m/>
    <m/>
    <m/>
    <m/>
    <m/>
    <m/>
    <m/>
    <m/>
    <m/>
    <m/>
    <m/>
    <m/>
    <m/>
    <m/>
    <m/>
    <m/>
    <m/>
    <m/>
    <m/>
    <m/>
    <m/>
    <m/>
    <m/>
    <m/>
    <m/>
    <m/>
  </r>
  <r>
    <m/>
    <m/>
    <m/>
    <m/>
    <x v="20"/>
    <m/>
    <m/>
    <m/>
    <m/>
    <m/>
    <m/>
    <m/>
    <m/>
    <m/>
    <m/>
    <m/>
    <m/>
    <m/>
    <m/>
    <m/>
    <m/>
    <m/>
    <m/>
    <m/>
    <m/>
    <m/>
    <m/>
    <m/>
    <m/>
    <m/>
    <m/>
    <m/>
    <m/>
    <m/>
    <m/>
    <m/>
    <m/>
    <m/>
  </r>
  <r>
    <n v="21"/>
    <s v="PROV-MP-21"/>
    <s v="Enhance efficiency of government business processes"/>
    <s v="Installation of Wi-Fi for the Mpumalanga Provincial Treasury on behalf of Mpumalanga Government Complex"/>
    <x v="1"/>
    <m/>
    <m/>
    <m/>
    <s v="N/A"/>
    <s v="High"/>
    <s v="Client Specific Contract"/>
    <s v="Services"/>
    <s v="Architecture and design"/>
    <s v="ICT"/>
    <s v="OPEX"/>
    <s v="Non-Catalogue"/>
    <n v="216340"/>
    <n v="810010"/>
    <s v="Once-off"/>
    <n v="3500000"/>
    <n v="3500000"/>
    <n v="0"/>
    <n v="0"/>
    <n v="0"/>
    <n v="0"/>
    <s v="Competitive Bidding"/>
    <s v=" To be published "/>
    <s v="Other"/>
    <d v="2017-04-17T00:00:00"/>
    <d v="2017-05-01T00:00:00"/>
    <d v="2017-05-08T00:00:00"/>
    <d v="2017-05-29T00:00:00"/>
    <d v="2017-06-05T00:00:00"/>
    <d v="2017-08-13T00:00:00"/>
    <d v="2017-09-22T00:00:00"/>
    <d v="2017-09-22T00:00:00"/>
    <s v="MP Provincial Management"/>
    <s v="Derick Mboweni"/>
  </r>
  <r>
    <m/>
    <m/>
    <m/>
    <m/>
    <x v="20"/>
    <m/>
    <m/>
    <m/>
    <m/>
    <m/>
    <m/>
    <m/>
    <m/>
    <m/>
    <m/>
    <m/>
    <m/>
    <m/>
    <m/>
    <m/>
    <m/>
    <m/>
    <m/>
    <m/>
    <m/>
    <m/>
    <m/>
    <m/>
    <m/>
    <m/>
    <m/>
    <m/>
    <m/>
    <m/>
    <m/>
    <m/>
    <m/>
    <m/>
  </r>
  <r>
    <n v="1"/>
    <s v="OPS-CL1S-1"/>
    <s v="Enhance efficiency of government business processes"/>
    <s v="Provide Novell maintenance and support on software licenses for the Department of Defence for a 3 year period."/>
    <x v="11"/>
    <m/>
    <m/>
    <s v="DOD"/>
    <s v="Novell"/>
    <s v="High"/>
    <s v="Client Specific Contract"/>
    <s v="Software"/>
    <s v="Maintenance and Support"/>
    <s v="ICT"/>
    <s v="OPEX"/>
    <s v="Application Maintenance"/>
    <n v="213050"/>
    <n v="610220"/>
    <s v="3 years"/>
    <n v="887697.82"/>
    <n v="270000"/>
    <n v="290000"/>
    <n v="327697.82"/>
    <n v="0"/>
    <n v="0"/>
    <s v="Competitive Bidding"/>
    <s v="Negotiations in process between SITA,Treasury and Service Provider."/>
    <s v="Novell Master Level Agreement"/>
    <d v="2017-04-01T00:00:00"/>
    <d v="2017-05-01T00:00:00"/>
    <d v="2017-05-08T00:00:00"/>
    <d v="2017-05-29T00:00:00"/>
    <d v="2017-06-05T00:00:00"/>
    <d v="2017-09-03T00:00:00"/>
    <d v="2017-09-12T00:00:00"/>
    <d v="2017-09-12T00:00:00"/>
    <s v="Cluster 1 Solutions"/>
    <s v="R Monareng"/>
  </r>
  <r>
    <n v="2"/>
    <s v="OPS-CL1S-2"/>
    <s v="Enhance efficiency of government business processes"/>
    <s v="Provide Enabler software maintenance and support services on software licenses for the Department of Defence for a 3 year period."/>
    <x v="11"/>
    <m/>
    <m/>
    <s v="DOD"/>
    <s v="Enabler"/>
    <s v="High"/>
    <s v="Client Specific Contract"/>
    <s v="Software"/>
    <s v="Maintenance and Support"/>
    <s v="ICT"/>
    <s v="OPEX"/>
    <s v="Application Maintenance"/>
    <n v="213050"/>
    <n v="610220"/>
    <s v="3 years"/>
    <n v="610000"/>
    <n v="184000"/>
    <n v="200000"/>
    <n v="226000"/>
    <n v="0"/>
    <n v="0"/>
    <s v="Sole Supplier"/>
    <s v="Contract being compiled. "/>
    <s v="Licensing of Enabler Software and the rendering of support services for the DOD Global  Repository"/>
    <d v="2017-04-01T00:00:00"/>
    <d v="2017-05-01T00:00:00"/>
    <d v="2017-05-08T00:00:00"/>
    <d v="2017-05-29T00:00:00"/>
    <d v="2017-06-05T00:00:00"/>
    <d v="2017-09-03T00:00:00"/>
    <d v="2017-09-12T00:00:00"/>
    <d v="2017-09-12T00:00:00"/>
    <s v="Cluster 1 Solutions"/>
    <s v="R Monareng"/>
  </r>
  <r>
    <n v="3"/>
    <s v="OPS-CL1S-3"/>
    <s v="Enhance efficiency of government business processes"/>
    <s v="Provide replacement  of IT server for Grievances and Financial Misconduct System for the Department of Defence with a maintenance contract of 3 years."/>
    <x v="2"/>
    <m/>
    <m/>
    <s v="DOD"/>
    <s v="Windows "/>
    <s v="Medium"/>
    <s v="Client Specific Contract"/>
    <s v="Hardware"/>
    <s v="Maintenance and Support"/>
    <s v="ICT"/>
    <s v="OPEX"/>
    <s v="Application Maintenance"/>
    <n v="213050"/>
    <n v="610220"/>
    <s v="Once Off"/>
    <n v="180000"/>
    <n v="0"/>
    <n v="0"/>
    <n v="0"/>
    <n v="0"/>
    <n v="0"/>
    <s v="Competitive Bidding"/>
    <s v="Tasking letter to be requested from the DOD."/>
    <s v="There is no existing contract."/>
    <d v="2017-07-31T00:00:00"/>
    <d v="2017-08-14T00:00:00"/>
    <d v="2017-08-21T00:00:00"/>
    <d v="2017-09-11T00:00:00"/>
    <d v="2017-09-18T00:00:00"/>
    <d v="2017-09-27T00:00:00"/>
    <d v="2017-11-06T00:00:00"/>
    <d v="2017-11-06T00:00:00"/>
    <s v="Cluster 1 Solutions"/>
    <s v="R Monareng"/>
  </r>
  <r>
    <n v="4"/>
    <s v="OPS-CL1S-4"/>
    <s v="Enhance efficiency of government business processes"/>
    <s v="Provide Entrust software maintenance and support services on software licenses for the Department of Defence for a period of 3 years."/>
    <x v="11"/>
    <m/>
    <m/>
    <s v="DOD"/>
    <s v="Entrust"/>
    <s v="High"/>
    <s v="Client Specific Contract"/>
    <s v="Software"/>
    <s v="Maintenance and Support"/>
    <s v="ICT"/>
    <s v="OPEX"/>
    <s v="Application Maintenance"/>
    <n v="213050"/>
    <n v="610220"/>
    <s v="3 years"/>
    <n v="1153755"/>
    <n v="0"/>
    <n v="350000"/>
    <n v="400000"/>
    <n v="403755"/>
    <n v="0"/>
    <s v="Sole Supplier"/>
    <s v="Tasking letter has been requested from the DOD."/>
    <s v="0025-00377"/>
    <d v="2017-07-31T00:00:00"/>
    <d v="2017-08-14T00:00:00"/>
    <d v="2017-08-21T00:00:00"/>
    <d v="2017-09-11T00:00:00"/>
    <d v="2017-09-18T00:00:00"/>
    <d v="2017-11-26T00:00:00"/>
    <d v="2018-01-05T00:00:00"/>
    <d v="2018-01-05T00:00:00"/>
    <s v="Cluster 1 Solutions"/>
    <s v="R Monareng"/>
  </r>
  <r>
    <n v="5"/>
    <s v="OPS-CL1S-5"/>
    <s v="Enhance efficiency of government business processes"/>
    <s v="Provide HSM software maintenance and support services on software licenses for the Department of Defence for a 3 year period."/>
    <x v="11"/>
    <m/>
    <m/>
    <s v="DOD"/>
    <s v="HSM"/>
    <s v="High"/>
    <s v="Client Specific Contract"/>
    <s v="Software"/>
    <s v="Maintenance and Support"/>
    <s v="ICT"/>
    <s v="OPEX"/>
    <s v="Application Maintenance"/>
    <n v="213050"/>
    <n v="610220"/>
    <s v="3 years"/>
    <n v="413022.45"/>
    <n v="0"/>
    <n v="120000"/>
    <n v="140000"/>
    <n v="153022"/>
    <n v="0"/>
    <s v="Competitive Bidding"/>
    <s v="Tasking letter has been received from the DOD."/>
    <s v="1337-00085"/>
    <d v="2017-09-30T00:00:00"/>
    <d v="2017-10-14T00:00:00"/>
    <d v="2017-10-21T00:00:00"/>
    <d v="2017-11-11T00:00:00"/>
    <d v="2017-11-18T00:00:00"/>
    <d v="2017-11-27T00:00:00"/>
    <d v="2018-01-06T00:00:00"/>
    <d v="2018-01-06T00:00:00"/>
    <s v="Cluster 1 Solutions"/>
    <s v="R Monareng"/>
  </r>
  <r>
    <n v="6"/>
    <s v="OPS-CL1S-6"/>
    <s v="Enhance efficiency of government business processes"/>
    <s v="Provide PKI software support services for the Department of Defence for a period of 3 years."/>
    <x v="11"/>
    <m/>
    <m/>
    <s v="DOD"/>
    <s v="PKI"/>
    <s v="High"/>
    <s v="Client Specific Contract"/>
    <s v="Software"/>
    <s v="Maintenance and Support"/>
    <s v="ICT"/>
    <s v="OPEX"/>
    <s v="Application Maintenance"/>
    <n v="213050"/>
    <n v="610220"/>
    <s v="3 years"/>
    <n v="250000"/>
    <n v="100000"/>
    <n v="75000"/>
    <n v="75000"/>
    <n v="0"/>
    <n v="0"/>
    <s v="Sole Supplier"/>
    <s v="Tasking letter has been requested from the DOD."/>
    <s v="1337-00084"/>
    <d v="2017-05-30T00:00:00"/>
    <d v="2017-06-13T00:00:00"/>
    <d v="2017-06-20T00:00:00"/>
    <d v="2017-07-11T00:00:00"/>
    <d v="2017-07-18T00:00:00"/>
    <d v="2017-07-27T00:00:00"/>
    <d v="2017-09-05T00:00:00"/>
    <d v="2017-09-05T00:00:00"/>
    <s v="Cluster 1 Solutions"/>
    <s v="R Monareng"/>
  </r>
  <r>
    <n v="7"/>
    <s v="OPS-CL1S-7"/>
    <s v="Enhance efficiency of government business processes"/>
    <s v="Provide replacement  of IT server for Corporate Repository  for the Department of Defence with a maintenance contract of 3 years."/>
    <x v="2"/>
    <m/>
    <m/>
    <s v="DOD"/>
    <s v="Windows "/>
    <s v="Medium"/>
    <s v="Client Specific Contract"/>
    <s v="Hardware"/>
    <s v="Maintenance and Support"/>
    <s v="ICT"/>
    <s v="OPEX"/>
    <s v="Application Maintenance"/>
    <n v="213050"/>
    <n v="610220"/>
    <s v="Once Off"/>
    <n v="250000"/>
    <n v="250000"/>
    <n v="0"/>
    <n v="0"/>
    <n v="0"/>
    <n v="0"/>
    <s v="Competitive Bidding"/>
    <s v="Tasking letter to be requested from the DOD."/>
    <s v="There is no existing contract."/>
    <d v="2017-08-31T00:00:00"/>
    <d v="2017-09-14T00:00:00"/>
    <d v="2017-09-21T00:00:00"/>
    <d v="2017-10-12T00:00:00"/>
    <d v="2017-10-19T00:00:00"/>
    <d v="2017-10-28T00:00:00"/>
    <d v="2017-12-07T00:00:00"/>
    <d v="2017-12-07T00:00:00"/>
    <s v="Cluster 1 Solutions"/>
    <s v="R Monareng"/>
  </r>
  <r>
    <n v="8"/>
    <s v="OPS-CL1S-8"/>
    <s v="Enhance efficiency of Government business processes "/>
    <s v="Supply Kofax licences and maintenance to Department of Defence Health Informatics for a period of 16 months._x000a_"/>
    <x v="11"/>
    <m/>
    <m/>
    <s v="DOD"/>
    <s v="KOFAX"/>
    <s v="High"/>
    <s v="Client Specific Contract"/>
    <s v="Software"/>
    <s v="Maintenance and support"/>
    <s v="ICT"/>
    <s v="OPEX"/>
    <s v="Application Maintenance"/>
    <n v="212070"/>
    <n v="610220"/>
    <s v="16 months"/>
    <n v="700000"/>
    <n v="700000"/>
    <n v="0"/>
    <n v="0"/>
    <n v="0"/>
    <n v="0"/>
    <s v="Existing Contracted Supplier"/>
    <s v="To be published"/>
    <s v="1070- 2013 Intervate "/>
    <d v="2017-04-01T00:00:00"/>
    <d v="2017-05-01T00:00:00"/>
    <d v="2017-05-08T00:00:00"/>
    <d v="2017-05-29T00:00:00"/>
    <d v="2017-06-05T00:00:00"/>
    <d v="2017-09-03T00:00:00"/>
    <d v="2017-09-12T00:00:00"/>
    <d v="2017-09-12T00:00:00"/>
    <s v="Cluster 1 Solutions"/>
    <s v="E Otto"/>
  </r>
  <r>
    <n v="9"/>
    <s v="OPS-CL1S-9"/>
    <s v="Enhance efficiency of Government business processes "/>
    <s v="Provide Intervate pro-active and re-active support for the Department of Defence for a period of 3 years. "/>
    <x v="14"/>
    <m/>
    <m/>
    <s v="DOD"/>
    <s v="KOFAX"/>
    <s v="High"/>
    <s v="Client Specific Contract"/>
    <s v="Software"/>
    <s v="Maintenance and support"/>
    <s v="ICT"/>
    <s v="OPEX"/>
    <s v="Application Maintenance"/>
    <n v="212070"/>
    <n v="610220"/>
    <s v="3yrs"/>
    <n v="476830"/>
    <n v="146880"/>
    <n v="158630"/>
    <n v="171320"/>
    <n v="0"/>
    <n v="0"/>
    <s v="Competitive Bidding"/>
    <s v="Not for replacement 1617"/>
    <s v="1070- 2013 Intervate "/>
    <d v="2018-02-01T00:00:00"/>
    <d v="2018-02-15T00:00:00"/>
    <d v="2018-02-22T00:00:00"/>
    <d v="2018-03-15T00:00:00"/>
    <d v="2018-03-22T00:00:00"/>
    <d v="2018-03-31T00:00:00"/>
    <d v="2018-05-10T00:00:00"/>
    <d v="2018-05-10T00:00:00"/>
    <s v="Cluster 1 Solutions"/>
    <s v="E Otto"/>
  </r>
  <r>
    <n v="10"/>
    <s v="OPS-CL1S-10"/>
    <s v="Enhance efficiency of Government business processes "/>
    <s v="Supply Defence Signal Network (DSN) hardware on behalf of the Department of Defence ."/>
    <x v="15"/>
    <m/>
    <m/>
    <s v="DOD"/>
    <s v="N/A"/>
    <s v="High"/>
    <s v="Client Specific Contract"/>
    <s v="Hardware"/>
    <s v="Maintenance and support"/>
    <s v="ICT"/>
    <s v="OPEX"/>
    <s v="Application Maintenance"/>
    <n v="212070"/>
    <n v="610220"/>
    <s v="Once Off"/>
    <n v="3549835.7399999998"/>
    <n v="3549835.7399999998"/>
    <n v="0"/>
    <n v="0"/>
    <n v="0"/>
    <n v="0"/>
    <s v="Competitive Bidding"/>
    <s v="Published"/>
    <s v="Nambiti Technologies, RFQ175-EM-285/1-2015"/>
    <d v="2017-04-01T00:00:00"/>
    <d v="2017-05-01T00:00:00"/>
    <d v="2017-05-08T00:00:00"/>
    <d v="2017-05-29T00:00:00"/>
    <d v="2017-06-05T00:00:00"/>
    <d v="2017-09-03T00:00:00"/>
    <d v="2017-09-12T00:00:00"/>
    <d v="2017-11-01T00:00:00"/>
    <s v="Cluster 1 Solutions"/>
    <s v=" D Muller"/>
  </r>
  <r>
    <n v="11"/>
    <s v="OPS-CL1S-11"/>
    <s v="Service Delivery - Transform SITA into customer centric organisation"/>
    <s v="Procurement of Enterprise Architecture  Tool for SITA internal use. "/>
    <x v="11"/>
    <m/>
    <m/>
    <s v="SITA"/>
    <s v="ARIS"/>
    <s v="Medium"/>
    <s v="SITA service delivery enabler"/>
    <s v="Software"/>
    <s v="Maintenance and support"/>
    <s v="ICT"/>
    <s v="CAPEX"/>
    <s v="Application Maintenance"/>
    <n v="213050"/>
    <n v="610220"/>
    <s v="Once Off"/>
    <n v="140000"/>
    <n v="140000"/>
    <n v="0"/>
    <n v="0"/>
    <n v="0"/>
    <n v="0"/>
    <s v="Competitive Bidding"/>
    <s v="Responsibility of Internal IT. Was initially identified in 2016/2017 but procurement has not realised. Funds must be carried over,"/>
    <s v="There is no existing contract"/>
    <d v="2017-09-30T00:00:00"/>
    <d v="2017-10-14T00:00:00"/>
    <d v="2017-10-21T00:00:00"/>
    <d v="2017-11-11T00:00:00"/>
    <d v="2017-11-18T00:00:00"/>
    <d v="2017-11-27T00:00:00"/>
    <d v="2018-01-06T00:00:00"/>
    <d v="2018-01-06T00:00:00"/>
    <s v="Cluster 1 Solutions"/>
    <s v="W Grobler"/>
  </r>
  <r>
    <n v="12"/>
    <s v="OPS-CL1S-12"/>
    <s v="Service Delivery - Transform SITA into customer centric organisation"/>
    <s v="Procurement of HP Kernel based Virtual D20Machine Switch and additional HP Hard Drives  "/>
    <x v="1"/>
    <s v="Enterprise Storage"/>
    <m/>
    <s v="SITA"/>
    <s v="HP"/>
    <s v="Medium"/>
    <s v="SITA service delivery enabler"/>
    <s v="Hardware"/>
    <s v="Maintenance and support"/>
    <s v="ICT"/>
    <s v="CAPEX"/>
    <s v="Application Maintenance"/>
    <n v="213050"/>
    <n v="610220"/>
    <s v="Once Off"/>
    <n v="220000"/>
    <n v="220000"/>
    <n v="0"/>
    <n v="0"/>
    <n v="0"/>
    <n v="0"/>
    <s v="Competitive Bidding"/>
    <s v="To be published. Was initially identified in 2016/2017 but procurement has not realised. Funds must be carried over,"/>
    <s v="There is no existing contract"/>
    <d v="2017-09-30T00:00:00"/>
    <d v="2017-10-14T00:00:00"/>
    <d v="2017-10-21T00:00:00"/>
    <d v="2017-11-11T00:00:00"/>
    <d v="2017-11-18T00:00:00"/>
    <d v="2017-11-27T00:00:00"/>
    <d v="2018-01-06T00:00:00"/>
    <d v="2018-01-06T00:00:00"/>
    <s v="Cluster 1 Solutions"/>
    <s v="W Grobler"/>
  </r>
  <r>
    <n v="13"/>
    <s v="OPS-CL1S-13"/>
    <s v="Enhance efficiency of Government business processes "/>
    <s v="Procurement of  Hardware for the DOD (SA Army Engineer) as per SLA3.7"/>
    <x v="3"/>
    <m/>
    <m/>
    <s v="DOD"/>
    <s v="Nikon_x000a_AppleMac"/>
    <s v="Medium"/>
    <s v="Client Specific Contract"/>
    <s v="Hardware"/>
    <s v="Maintenance and support"/>
    <s v="ICT"/>
    <s v="OPEX"/>
    <s v="Application Maintenance"/>
    <n v="213060"/>
    <n v="620020"/>
    <s v="Once Off"/>
    <n v="726978"/>
    <n v="726978"/>
    <n v="0"/>
    <n v="0"/>
    <n v="0"/>
    <n v="0"/>
    <s v="Competitive Bidding"/>
    <s v="BC's submitted to SCM but waiting for DOD confirmation of available funding in 2017/18"/>
    <s v="N/A"/>
    <d v="2017-04-01T00:00:00"/>
    <d v="2017-05-01T00:00:00"/>
    <d v="2017-05-08T00:00:00"/>
    <d v="2017-05-29T00:00:00"/>
    <d v="2017-06-05T00:00:00"/>
    <d v="2017-09-03T00:00:00"/>
    <d v="2017-09-12T00:00:00"/>
    <d v="2017-09-12T00:00:00"/>
    <s v="Cluster 1 Solutions"/>
    <s v="H Riekert"/>
  </r>
  <r>
    <n v="14"/>
    <s v="OPS-CL1S-14"/>
    <s v="Enhance efficiency of Government business processes "/>
    <s v="Procurement of hardware for the DOD (SA Army Engineer)as per SLA3.7"/>
    <x v="3"/>
    <m/>
    <m/>
    <s v="DOD"/>
    <s v="N/A"/>
    <s v="Medium"/>
    <s v="Client Specific Contract"/>
    <s v="Hardware"/>
    <s v="Maintenance and support"/>
    <s v="ICT"/>
    <s v="OPEX"/>
    <s v="Application Maintenance"/>
    <n v="213060"/>
    <n v="620020"/>
    <s v="Once Off"/>
    <n v="525462"/>
    <n v="525462"/>
    <n v="0"/>
    <n v="0"/>
    <n v="0"/>
    <n v="0"/>
    <s v="Competitive Bidding"/>
    <s v="Waiting for approval of new SLA3.7 for 2017/2018"/>
    <s v="N/A"/>
    <d v="2017-07-01T00:00:00"/>
    <d v="2017-07-15T00:00:00"/>
    <d v="2017-07-22T00:00:00"/>
    <d v="2017-08-12T00:00:00"/>
    <d v="2017-08-19T00:00:00"/>
    <d v="2017-10-27T00:00:00"/>
    <d v="2017-12-06T00:00:00"/>
    <d v="2017-12-06T00:00:00"/>
    <s v="Cluster 1 Solutions"/>
    <s v="H Riekert"/>
  </r>
  <r>
    <n v="15"/>
    <s v="OPS-CL1S-15"/>
    <s v="Enhance efficiency of Government business processes "/>
    <s v="Provide Lamps/Gothic software support for the DOD for a period of 3 years"/>
    <x v="11"/>
    <m/>
    <m/>
    <s v="DOD"/>
    <s v="1Spatial"/>
    <s v="Medium"/>
    <s v="Client Specific Contract"/>
    <s v="Software"/>
    <s v="Maintenance and support"/>
    <s v="ICT"/>
    <s v="OPEX"/>
    <s v="Application Maintenance"/>
    <n v="213060"/>
    <n v="620010"/>
    <s v="3yrs"/>
    <n v="899870.4"/>
    <n v="243276"/>
    <n v="328297.2"/>
    <n v="328297.2"/>
    <n v="0"/>
    <n v="0"/>
    <s v="Sole Supplier"/>
    <s v="Waiting for DOD decision on the continuation of contract"/>
    <s v="Waiting for DOD decision on the continuation of contract"/>
    <d v="2017-06-01T00:00:00"/>
    <d v="2017-06-15T00:00:00"/>
    <d v="2017-06-22T00:00:00"/>
    <d v="2017-07-13T00:00:00"/>
    <d v="2017-07-20T00:00:00"/>
    <d v="2017-09-27T00:00:00"/>
    <d v="2017-11-06T00:00:00"/>
    <d v="2017-11-06T00:00:00"/>
    <s v="Cluster 1 Solutions"/>
    <s v="H Riekert"/>
  </r>
  <r>
    <n v="16"/>
    <s v="OPS-CL1S-16"/>
    <s v="Enhance efficiency of Government business processes "/>
    <s v="Provide Autodesk/CAD software support and related services to the DOD for a period of 3 years"/>
    <x v="28"/>
    <m/>
    <m/>
    <s v="DOD"/>
    <s v="Autodesk/CAD "/>
    <s v="Medium"/>
    <s v="Client Specific Contract"/>
    <s v="Software"/>
    <s v="Maintenance and support"/>
    <s v="ICT"/>
    <s v="OPEX"/>
    <s v="Application Maintenance"/>
    <n v="213060"/>
    <n v="620010"/>
    <s v="3yrs"/>
    <n v="548807.4"/>
    <n v="182935.8"/>
    <n v="182935.8"/>
    <n v="182935.8"/>
    <n v="0"/>
    <n v="0"/>
    <s v="Competitive Bidding"/>
    <s v="Waiting for DOD top finalise their URS and provide this to SITA"/>
    <s v="New contract "/>
    <d v="2017-05-01T00:00:00"/>
    <d v="2017-05-15T00:00:00"/>
    <d v="2017-05-22T00:00:00"/>
    <d v="2017-06-12T00:00:00"/>
    <d v="2017-06-19T00:00:00"/>
    <d v="2017-08-27T00:00:00"/>
    <d v="2017-10-06T00:00:00"/>
    <d v="2017-10-06T00:00:00"/>
    <s v="Cluster 1 Solutions"/>
    <s v="H Riekert"/>
  </r>
  <r>
    <n v="17"/>
    <s v="OPS-CL1S-17"/>
    <s v="Enhance efficiency of Government business processes "/>
    <s v="Provide Esri  ArcGIS software support and related services to the DOD for a period of 3 years"/>
    <x v="28"/>
    <m/>
    <m/>
    <s v="DOD"/>
    <s v="Esri ArcGIS"/>
    <s v="High"/>
    <s v="Client Specific Contract"/>
    <s v="Software"/>
    <s v="Maintenance and support"/>
    <s v="ICT"/>
    <s v="OPEX"/>
    <s v="Application Maintenance"/>
    <n v="213060"/>
    <n v="620010"/>
    <s v="3yrs"/>
    <n v="33254163.989999998"/>
    <n v="11084721.33"/>
    <n v="11084721.33"/>
    <n v="11084721.33"/>
    <n v="0"/>
    <n v="0"/>
    <s v="Sole Supplier"/>
    <s v="BC's submitted to SCM "/>
    <s v="ESRI ArcGIS Software maintenance"/>
    <d v="2017-04-01T00:00:00"/>
    <d v="2017-05-01T00:00:00"/>
    <d v="2017-05-08T00:00:00"/>
    <d v="2017-05-29T00:00:00"/>
    <d v="2017-06-05T00:00:00"/>
    <d v="2017-09-03T00:00:00"/>
    <d v="2017-09-12T00:00:00"/>
    <d v="2017-09-12T00:00:00"/>
    <s v="Cluster 1 Solutions"/>
    <s v="H Riekert"/>
  </r>
  <r>
    <n v="18"/>
    <s v="OPS-CL1S-18"/>
    <s v="Enhance efficiency of Government business processes "/>
    <s v="Provide ERDAS software support and related services to the DOD  for a period of 3 years"/>
    <x v="28"/>
    <m/>
    <m/>
    <s v="DOD"/>
    <s v="ERDAS"/>
    <s v="Medium"/>
    <s v="Client Specific Contract"/>
    <s v="Software"/>
    <s v="Maintenance and support"/>
    <s v="ICT"/>
    <s v="OPEX"/>
    <s v="Application Maintenance"/>
    <n v="213060"/>
    <n v="620010"/>
    <s v="3yrs"/>
    <n v="6130669.9800000004"/>
    <n v="2043556.66"/>
    <n v="2043556.66"/>
    <n v="2043556.66"/>
    <n v="0"/>
    <n v="0"/>
    <s v="Sole Supplier"/>
    <s v="BC's submitted to SCM "/>
    <s v="ERDAS"/>
    <d v="2017-04-01T00:00:00"/>
    <d v="2017-05-01T00:00:00"/>
    <d v="2017-05-08T00:00:00"/>
    <d v="2017-05-29T00:00:00"/>
    <d v="2017-06-05T00:00:00"/>
    <d v="2017-09-03T00:00:00"/>
    <d v="2017-09-12T00:00:00"/>
    <d v="2017-09-12T00:00:00"/>
    <s v="Cluster 1 Solutions"/>
    <s v="H Riekert"/>
  </r>
  <r>
    <n v="19"/>
    <s v="OPS-CL1S-19"/>
    <s v="Enhance efficiency of Government business processes "/>
    <s v="Provide Computer-to-Plate software support and related services to the DOD (SA Army Engineer Formation) for a period of 3 years "/>
    <x v="28"/>
    <m/>
    <m/>
    <s v="DOD"/>
    <s v="Computer-to-plate"/>
    <s v="Medium"/>
    <s v="Client Specific Contract"/>
    <s v="Software"/>
    <s v="Maintenance and support"/>
    <s v="ICT"/>
    <s v="OPEX"/>
    <s v="Application Maintenance"/>
    <n v="213060"/>
    <n v="620010"/>
    <s v="3yrs"/>
    <n v="1158696"/>
    <n v="479160"/>
    <n v="339768"/>
    <n v="339768"/>
    <n v="0"/>
    <n v="0"/>
    <s v="Competitive Bidding"/>
    <s v="BC's submitted to SCM "/>
    <s v="New contract"/>
    <d v="2017-04-01T00:00:00"/>
    <d v="2017-05-01T00:00:00"/>
    <d v="2017-05-08T00:00:00"/>
    <d v="2017-05-29T00:00:00"/>
    <d v="2017-06-05T00:00:00"/>
    <d v="2017-09-03T00:00:00"/>
    <d v="2017-09-12T00:00:00"/>
    <d v="2017-09-12T00:00:00"/>
    <s v="Cluster 1 Solutions"/>
    <s v="H Riekert"/>
  </r>
  <r>
    <n v="20"/>
    <s v="OPS-CL1S-20"/>
    <s v="Enhance efficiency of Government business processes "/>
    <s v="Provide Billcost software support and related services to the DOD (SA Army Engineer Formation) for a period of 3 years "/>
    <x v="28"/>
    <m/>
    <m/>
    <s v="DOD"/>
    <s v="Billcost"/>
    <s v="Medium"/>
    <s v="Client Specific Contract"/>
    <s v="Software"/>
    <s v="Maintenance and support"/>
    <s v="ICT"/>
    <s v="OPEX"/>
    <s v="Application Maintenance"/>
    <n v="213060"/>
    <n v="620010"/>
    <s v="3yrs"/>
    <n v="76982"/>
    <n v="29215"/>
    <n v="29628"/>
    <n v="18139"/>
    <n v="0"/>
    <n v="0"/>
    <s v="Competitive Bidding"/>
    <s v="BC's submitted to SCM "/>
    <s v="New contract"/>
    <d v="2017-04-01T00:00:00"/>
    <d v="2017-05-01T00:00:00"/>
    <d v="2017-05-08T00:00:00"/>
    <d v="2017-05-29T00:00:00"/>
    <d v="2017-06-05T00:00:00"/>
    <d v="2017-09-03T00:00:00"/>
    <d v="2017-09-12T00:00:00"/>
    <d v="2017-09-12T00:00:00"/>
    <s v="Cluster 1 Solutions"/>
    <s v="H Riekert"/>
  </r>
  <r>
    <n v="19"/>
    <s v="OPS-CL1S-21"/>
    <s v="Enhance efficiency of Government business processes "/>
    <s v="Technical Maintenance and support on the SAAF's Integrated Command and Control System"/>
    <x v="15"/>
    <m/>
    <m/>
    <s v="DOD"/>
    <s v="SAAB Grintek Defence"/>
    <s v="High"/>
    <s v="Client Specific Contract"/>
    <s v="Services"/>
    <s v="Maintenance and support"/>
    <s v="ICT"/>
    <s v="OPEX"/>
    <s v="Application Maintenance"/>
    <n v="213060"/>
    <n v="610220"/>
    <s v="3yrs"/>
    <n v="85371978"/>
    <n v="26226393"/>
    <n v="28398927"/>
    <n v="30746658"/>
    <n v="0"/>
    <n v="0"/>
    <s v="Sole Supplier"/>
    <s v="Award letter issued"/>
    <s v="05-101SN"/>
    <d v="2017-04-01T00:00:00"/>
    <d v="2017-05-01T00:00:00"/>
    <d v="2017-05-08T00:00:00"/>
    <d v="2017-05-29T00:00:00"/>
    <d v="2017-06-05T00:00:00"/>
    <d v="2017-09-03T00:00:00"/>
    <d v="2017-09-12T00:00:00"/>
    <d v="2017-09-12T00:00:00"/>
    <s v="Cluster 1 Solutions"/>
    <s v="H Riekert"/>
  </r>
  <r>
    <n v="20"/>
    <s v="OPS-CL1S-22"/>
    <s v="Enhance efficiency of Government business processes "/>
    <s v="Business advise and Functional Maintenance and support on the SAAF's GCCS and CURIS Systems"/>
    <x v="28"/>
    <m/>
    <m/>
    <s v="DOD"/>
    <s v="KF Computers"/>
    <s v="High"/>
    <s v="Client Specific Contract"/>
    <s v="Services"/>
    <s v="Maintenance and support"/>
    <s v="ICT"/>
    <s v="OPEX"/>
    <s v="Application Maintenance"/>
    <n v="213060"/>
    <n v="610220"/>
    <s v="3yrs"/>
    <n v="13849291"/>
    <n v="4307845"/>
    <n v="4609394"/>
    <n v="4932052"/>
    <n v="0"/>
    <n v="0"/>
    <s v="Competitive Bidding"/>
    <s v="SITA is awaiting feedback from the Competition Commission. Bc was submitted to SCM on 21 Apr 15."/>
    <s v="AR92-052"/>
    <d v="2017-07-01T00:00:00"/>
    <d v="2017-07-31T00:00:00"/>
    <d v="2017-08-07T00:00:00"/>
    <d v="2017-08-28T00:00:00"/>
    <d v="2017-09-04T00:00:00"/>
    <d v="2017-11-22T00:00:00"/>
    <d v="2018-01-01T00:00:00"/>
    <d v="2018-01-01T00:00:00"/>
    <s v="Cluster 1 Solutions"/>
    <s v="H Riekert"/>
  </r>
  <r>
    <n v="21"/>
    <s v="OPS-CL1S-23"/>
    <s v="Enhance efficiency of Government business processes "/>
    <s v="Provide IP Granite software support and related services to the DOD  for a period of 3 years"/>
    <x v="28"/>
    <m/>
    <m/>
    <s v="DOD"/>
    <s v="Nanoteq"/>
    <s v="High"/>
    <s v="Client Specific Contract"/>
    <s v="Software"/>
    <s v="Maintenance and support"/>
    <s v="ICT"/>
    <s v="OPEX"/>
    <s v="Application Maintenance"/>
    <n v="213060"/>
    <n v="620010"/>
    <s v="3yrs"/>
    <n v="21018303"/>
    <n v="7434543"/>
    <n v="6751410"/>
    <n v="6832350"/>
    <n v="0"/>
    <n v="0"/>
    <s v="Sole Supplier"/>
    <s v="Presented to the EPC on 24 Feb 16. Award letter to be provided."/>
    <s v="IP Granite"/>
    <d v="2017-04-01T00:00:00"/>
    <d v="2017-05-01T00:00:00"/>
    <d v="2017-05-08T00:00:00"/>
    <d v="2017-05-29T00:00:00"/>
    <d v="2017-06-05T00:00:00"/>
    <d v="2017-09-03T00:00:00"/>
    <d v="2017-09-12T00:00:00"/>
    <d v="2017-09-12T00:00:00"/>
    <s v="Cluster 1 Solutions"/>
    <s v="H Riekert"/>
  </r>
  <r>
    <n v="22"/>
    <s v="OPS-CL1S-24"/>
    <s v="Enhance efficiency of Government business processes "/>
    <s v="Provide eB Select software support and related services to the DOD  for a period of 3 years"/>
    <x v="28"/>
    <m/>
    <m/>
    <s v="DOD"/>
    <s v="Bentley Systems"/>
    <s v="High"/>
    <s v="Client Specific Contract"/>
    <s v="Software"/>
    <s v="Maintenance and support"/>
    <s v="ICT"/>
    <s v="OPEX"/>
    <s v="Application Maintenance"/>
    <n v="213060"/>
    <n v="620010"/>
    <s v="3yrs"/>
    <n v="1441075"/>
    <n v="435370"/>
    <n v="478907"/>
    <n v="526798"/>
    <n v="0"/>
    <n v="0"/>
    <s v="Sole Supplier"/>
    <s v="BC's submitted to SCM "/>
    <s v="EB Selected Software (Bentley)"/>
    <d v="2017-04-01T00:00:00"/>
    <d v="2017-05-01T00:00:00"/>
    <d v="2017-05-08T00:00:00"/>
    <d v="2017-05-29T00:00:00"/>
    <d v="2017-06-05T00:00:00"/>
    <d v="2017-09-03T00:00:00"/>
    <d v="2017-09-12T00:00:00"/>
    <d v="2017-09-12T00:00:00"/>
    <s v="Cluster 1 Solutions"/>
    <s v="H Riekert"/>
  </r>
  <r>
    <n v="23"/>
    <s v="OPS-CL1S-25"/>
    <s v="Enhance efficiency of Government business processes "/>
    <s v="Provide ModelMaker software support and related services to the DOD  for a period of 3 years"/>
    <x v="28"/>
    <m/>
    <m/>
    <s v="DOD"/>
    <s v="ModelMaker"/>
    <s v="High"/>
    <s v="Client Specific Contract"/>
    <s v="Software"/>
    <s v="Maintenance and support"/>
    <s v="ICT"/>
    <s v="OPEX"/>
    <s v="Application Maintenance"/>
    <n v="213060"/>
    <n v="620010"/>
    <s v="3yrs"/>
    <n v="240790"/>
    <n v="75419"/>
    <n v="81448"/>
    <n v="83923"/>
    <n v="0"/>
    <n v="0"/>
    <s v="Sole Supplier"/>
    <s v="Contract drafted, with legal"/>
    <s v="Model Maker"/>
    <d v="2017-04-01T00:00:00"/>
    <d v="2017-05-01T00:00:00"/>
    <d v="2017-05-08T00:00:00"/>
    <d v="2017-05-29T00:00:00"/>
    <d v="2017-06-05T00:00:00"/>
    <d v="2017-09-03T00:00:00"/>
    <d v="2017-09-12T00:00:00"/>
    <d v="2017-09-12T00:00:00"/>
    <s v="Cluster 1 Solutions"/>
    <s v="H Riekert"/>
  </r>
  <r>
    <n v="1"/>
    <s v="PROV-MP-1"/>
    <s v="Enhance efficiency of government business processes"/>
    <s v="Critical non -recoverable expenses inderect expense: request to go out on an RFB to lease an alternative suitable office space for SITA Middelburg for a minimum period of (5) years with an option to renew/extend"/>
    <x v="13"/>
    <m/>
    <m/>
    <s v="SITA"/>
    <s v="N/A"/>
    <s v="High"/>
    <s v="SITA Service Delivery"/>
    <s v="Facilities_Management_and_Services"/>
    <s v="Fixed Property Lease"/>
    <s v="Non-ICT"/>
    <s v="OPEX"/>
    <s v="Non-Catalogue"/>
    <n v="216320"/>
    <n v="720140"/>
    <s v="5yrs"/>
    <n v="10383781.800000001"/>
    <n v="1700837.3"/>
    <n v="1870921.03"/>
    <n v="2058013.13"/>
    <n v="2263814.4500000002"/>
    <n v="2490195.89"/>
    <s v="Competitive Bidding"/>
    <s v="To be published"/>
    <s v="New contract"/>
    <d v="2017-03-17T00:00:00"/>
    <d v="2017-04-16T00:00:00"/>
    <d v="2017-04-23T00:00:00"/>
    <d v="2017-05-14T00:00:00"/>
    <d v="2017-05-21T00:00:00"/>
    <d v="2017-08-08T00:00:00"/>
    <d v="2017-09-17T00:00:00"/>
    <d v="2017-09-17T00:00:00"/>
    <s v="MP Provincial Management"/>
    <s v="Julia Mabote"/>
  </r>
  <r>
    <n v="2"/>
    <s v="PROV-MP-2"/>
    <s v="Enhance efficiency of government business processes"/>
    <s v="Critical non -recoverable expenses inderect expense: request to go out on an RFB to lease an alternative suitable office space for SITA Nelspruit for a minimum period of (5) years with an option to renew/extend"/>
    <x v="13"/>
    <m/>
    <m/>
    <s v="SITA"/>
    <s v="N/A"/>
    <s v="High"/>
    <s v="SITA Service Delivery"/>
    <s v="Facilities_Management_and_Services"/>
    <s v="Fixed Property Lease"/>
    <s v="Non-ICT"/>
    <s v="OPEX"/>
    <s v="Non-Catalogue"/>
    <n v="216320"/>
    <n v="720140"/>
    <s v="5yrs"/>
    <n v="15690531.720000001"/>
    <n v="2570069.5699999998"/>
    <n v="2827076.52"/>
    <n v="3109784.18"/>
    <n v="3420762.6"/>
    <n v="3762838.85"/>
    <s v="Competitive Bidding"/>
    <s v="To be published"/>
    <s v="New contract"/>
    <d v="2017-03-17T00:00:00"/>
    <d v="2017-03-30T00:00:00"/>
    <d v="2017-04-06T00:00:00"/>
    <d v="2017-04-27T00:00:00"/>
    <d v="2017-05-04T00:00:00"/>
    <d v="2017-07-22T00:00:00"/>
    <d v="2017-08-31T00:00:00"/>
    <d v="2017-08-31T00:00:00"/>
    <s v="MP Provincial Management"/>
    <s v="Julia Mabote"/>
  </r>
  <r>
    <n v="3"/>
    <s v="PROV-MP-3"/>
    <s v="Build Healthy &amp; high performimg organisation"/>
    <s v="RFQ for a supply of hot beverage (Tea/Sugar/Milk) for offices in SITA Mpumalanga Province for a period of twelve months "/>
    <x v="16"/>
    <m/>
    <m/>
    <s v="SITA"/>
    <s v="N/A"/>
    <s v="High"/>
    <s v="SITA Service Delivery"/>
    <s v="Facilities_Management_and_Services"/>
    <s v="Catering"/>
    <s v="Non-ICT"/>
    <s v="OPEX"/>
    <s v="Non-Catalogue"/>
    <n v="216320"/>
    <n v="720230"/>
    <s v="&lt;1yr"/>
    <n v="60000"/>
    <n v="60000"/>
    <n v="0"/>
    <n v="0"/>
    <n v="0"/>
    <n v="0"/>
    <s v="Request for Quotation"/>
    <s v="To be published"/>
    <s v="New contract"/>
    <d v="2017-02-01T00:00:00"/>
    <d v="2017-02-15T00:00:00"/>
    <d v="2017-02-22T00:00:00"/>
    <d v="2017-03-15T00:00:00"/>
    <d v="2017-03-22T00:00:00"/>
    <d v="2017-03-31T00:00:00"/>
    <d v="2017-05-10T00:00:00"/>
    <d v="2017-05-10T00:00:00"/>
    <s v="MP Provincial Management"/>
    <s v="Julia Mabote"/>
  </r>
  <r>
    <m/>
    <m/>
    <m/>
    <m/>
    <x v="20"/>
    <m/>
    <m/>
    <m/>
    <m/>
    <m/>
    <m/>
    <m/>
    <m/>
    <m/>
    <m/>
    <m/>
    <m/>
    <m/>
    <m/>
    <m/>
    <m/>
    <m/>
    <m/>
    <m/>
    <m/>
    <m/>
    <m/>
    <m/>
    <m/>
    <m/>
    <m/>
    <m/>
    <m/>
    <m/>
    <m/>
    <m/>
    <m/>
    <m/>
  </r>
  <r>
    <n v="7"/>
    <s v="PROV-MP-7"/>
    <s v="Enhance efficiency of government business processes"/>
    <s v="Installation of LAN for Ermelo Hospital"/>
    <x v="1"/>
    <m/>
    <m/>
    <s v="DOH"/>
    <s v="N/A"/>
    <s v="High"/>
    <s v="Client Specific Contract"/>
    <s v="Services"/>
    <s v="Managed services outsourcing"/>
    <s v="ICT"/>
    <s v="OPEX"/>
    <s v="LAN &amp; Desktop Managed Services"/>
    <n v="216340"/>
    <n v="113020"/>
    <s v="Once-off"/>
    <n v="500000"/>
    <n v="500000"/>
    <n v="0"/>
    <n v="0"/>
    <n v="0"/>
    <n v="0"/>
    <s v="Request for Quotation"/>
    <s v="To be published"/>
    <s v="New contract"/>
    <d v="2017-03-17T00:00:00"/>
    <d v="2017-03-31T00:00:00"/>
    <d v="2017-04-07T00:00:00"/>
    <d v="2017-04-28T00:00:00"/>
    <d v="2017-05-05T00:00:00"/>
    <d v="2017-07-13T00:00:00"/>
    <d v="2017-08-22T00:00:00"/>
    <d v="2017-08-22T00:00:00"/>
    <s v="MP Provincial Management"/>
    <s v="Derick Mboweni"/>
  </r>
  <r>
    <n v="8"/>
    <s v="PROV-MP-8"/>
    <s v="Enhance efficiency of government business processes"/>
    <s v="Procurement of server for Nelspruit Office (PEIS Development Enviroment)"/>
    <x v="2"/>
    <m/>
    <m/>
    <s v="SITA &amp; Clients"/>
    <s v="N/A"/>
    <s v="High"/>
    <s v="SITA Service Delivery"/>
    <s v="Hardware"/>
    <s v="Servers"/>
    <s v="ICT"/>
    <s v="CAPEX"/>
    <s v="Application Support"/>
    <n v="216340"/>
    <n v="113020"/>
    <s v="Once-off"/>
    <n v="3000000"/>
    <n v="3000000"/>
    <n v="0"/>
    <n v="0"/>
    <n v="0"/>
    <n v="0"/>
    <s v="Request for Quotation"/>
    <s v="To be published"/>
    <s v="New contract"/>
    <d v="2017-05-01T00:00:00"/>
    <d v="2017-05-15T00:00:00"/>
    <d v="2017-05-22T00:00:00"/>
    <d v="2017-06-12T00:00:00"/>
    <d v="2017-06-19T00:00:00"/>
    <d v="2017-08-27T00:00:00"/>
    <d v="2017-10-06T00:00:00"/>
    <d v="2017-10-06T00:00:00"/>
    <s v="MP Provincial Management"/>
    <s v="Derick Mboweni"/>
  </r>
  <r>
    <m/>
    <m/>
    <m/>
    <m/>
    <x v="20"/>
    <m/>
    <m/>
    <m/>
    <m/>
    <m/>
    <m/>
    <m/>
    <m/>
    <m/>
    <m/>
    <m/>
    <m/>
    <m/>
    <m/>
    <m/>
    <m/>
    <m/>
    <m/>
    <m/>
    <m/>
    <m/>
    <m/>
    <m/>
    <m/>
    <m/>
    <m/>
    <m/>
    <m/>
    <m/>
    <m/>
    <m/>
    <m/>
    <m/>
  </r>
  <r>
    <n v="10"/>
    <s v="PROV-MP-10"/>
    <s v="Enhance efficiency of government business processes"/>
    <s v="Procurement of backup management software for Mpumalanga Department of Public Works"/>
    <x v="11"/>
    <m/>
    <m/>
    <s v="DPW"/>
    <s v="N/A"/>
    <s v="Medium"/>
    <s v="Client Specific Contract"/>
    <s v="Services"/>
    <s v="Architecture and design"/>
    <s v="ICT"/>
    <s v="OPEX"/>
    <s v="LAN &amp; Desktop Managed Services"/>
    <n v="216340"/>
    <n v="113020"/>
    <s v="3yrs"/>
    <n v="900000"/>
    <n v="300000"/>
    <n v="300000"/>
    <n v="300000"/>
    <n v="0"/>
    <n v="0"/>
    <s v="Request for Quotation"/>
    <s v="To be published"/>
    <s v="New contract"/>
    <d v="2017-05-01T00:00:00"/>
    <d v="2017-05-15T00:00:00"/>
    <d v="2017-05-22T00:00:00"/>
    <d v="2017-06-12T00:00:00"/>
    <d v="2017-06-19T00:00:00"/>
    <d v="2017-08-27T00:00:00"/>
    <d v="2017-10-06T00:00:00"/>
    <d v="2017-10-06T00:00:00"/>
    <s v="MP Provincial Management"/>
    <s v="Derick Mboweni"/>
  </r>
  <r>
    <n v="11"/>
    <s v="PROV-MP-11"/>
    <s v="Enhance efficiency of internal business processes"/>
    <s v="Procurement of alarm beam for SITA Middelburg Offices"/>
    <x v="17"/>
    <m/>
    <m/>
    <s v="SITA"/>
    <s v="N/A"/>
    <s v="High"/>
    <s v="SITA Service Delivery"/>
    <s v="Software"/>
    <s v="Infrastructure software"/>
    <s v="ICT"/>
    <s v="CAPEX"/>
    <s v="Non-Catalogue"/>
    <n v="216340"/>
    <n v="113020"/>
    <s v="Once-off"/>
    <n v="4000"/>
    <n v="4000"/>
    <n v="0"/>
    <n v="0"/>
    <n v="0"/>
    <n v="0"/>
    <s v="Request for Quotation"/>
    <s v="To be published"/>
    <s v="New contract"/>
    <d v="2017-05-01T00:00:00"/>
    <d v="2017-05-15T00:00:00"/>
    <d v="2017-05-22T00:00:00"/>
    <d v="2017-06-12T00:00:00"/>
    <d v="2017-06-19T00:00:00"/>
    <d v="2017-06-28T00:00:00"/>
    <d v="2017-08-07T00:00:00"/>
    <d v="2017-08-07T00:00:00"/>
    <s v="MP Provincial Management"/>
    <s v="Derick Mboweni"/>
  </r>
  <r>
    <m/>
    <m/>
    <m/>
    <m/>
    <x v="20"/>
    <m/>
    <m/>
    <m/>
    <m/>
    <m/>
    <m/>
    <m/>
    <m/>
    <m/>
    <m/>
    <m/>
    <m/>
    <m/>
    <m/>
    <m/>
    <m/>
    <m/>
    <m/>
    <m/>
    <m/>
    <m/>
    <m/>
    <m/>
    <m/>
    <m/>
    <m/>
    <m/>
    <m/>
    <m/>
    <m/>
    <m/>
    <m/>
    <m/>
  </r>
  <r>
    <n v="13"/>
    <s v="PROV-MP-13"/>
    <s v="Enhance efficiency of government business processes"/>
    <s v="Revamp of server rooms for the Mpumalanga Department of Health"/>
    <x v="9"/>
    <m/>
    <m/>
    <s v="DOH"/>
    <s v="N/A"/>
    <s v="Medium"/>
    <s v="Client Specific Contract"/>
    <s v="Services"/>
    <s v="Managed services outsourcing"/>
    <s v="ICT"/>
    <s v="OPEX"/>
    <s v="Hosting"/>
    <n v="216340"/>
    <n v="113020"/>
    <s v="Once-off"/>
    <n v="3600000"/>
    <n v="3600000"/>
    <n v="0"/>
    <n v="0"/>
    <n v="0"/>
    <n v="0"/>
    <s v="Request for Quotation"/>
    <s v="To be published"/>
    <s v="New contract"/>
    <d v="2017-07-03T00:00:00"/>
    <d v="2017-07-17T00:00:00"/>
    <d v="2017-07-24T00:00:00"/>
    <d v="2017-08-14T00:00:00"/>
    <d v="2017-08-21T00:00:00"/>
    <d v="2017-10-29T00:00:00"/>
    <d v="2017-12-08T00:00:00"/>
    <d v="2017-12-08T00:00:00"/>
    <s v="MP Provincial Management"/>
    <s v="Derick Mboweni"/>
  </r>
  <r>
    <n v="14"/>
    <s v="PROV-MP-14"/>
    <s v="Enhance efficiency of government business processes"/>
    <s v="Installation of LAN for Sabie Hospital"/>
    <x v="1"/>
    <m/>
    <m/>
    <s v="DOH"/>
    <s v="N/A"/>
    <s v="High"/>
    <s v="Client Specific Contract"/>
    <s v="Services"/>
    <s v="Managed services outsourcing"/>
    <s v="ICT"/>
    <s v="OPEX"/>
    <s v="LAN &amp; Desktop Managed Services"/>
    <n v="216340"/>
    <n v="113020"/>
    <s v="Once-off"/>
    <n v="1500000"/>
    <n v="1500000"/>
    <n v="0"/>
    <n v="0"/>
    <n v="0"/>
    <n v="0"/>
    <s v="Request for Quotation"/>
    <s v="To be published"/>
    <s v="New contract"/>
    <d v="2017-04-03T00:00:00"/>
    <d v="2017-04-17T00:00:00"/>
    <d v="2017-04-24T00:00:00"/>
    <d v="2017-05-15T00:00:00"/>
    <d v="2017-05-22T00:00:00"/>
    <d v="2017-07-30T00:00:00"/>
    <d v="2017-09-08T00:00:00"/>
    <d v="2017-09-08T00:00:00"/>
    <s v="MP Provincial Management"/>
    <s v="Derick Mboweni"/>
  </r>
  <r>
    <n v="15"/>
    <s v="PROV-MP-15"/>
    <s v="Enhance efficiency of government business processes"/>
    <s v="Procurement of servers for Mpumalanga Office of the Premier (OTP)"/>
    <x v="2"/>
    <m/>
    <m/>
    <m/>
    <s v="N/A"/>
    <s v="High"/>
    <s v="Client Specific Contract"/>
    <s v="Hardware"/>
    <s v="Servers"/>
    <s v="ICT"/>
    <s v="OPEX"/>
    <s v="LAN &amp; Desktop Managed Services"/>
    <n v="216340"/>
    <n v="113020"/>
    <s v="Once-off"/>
    <n v="1500000"/>
    <n v="1500000"/>
    <n v="0"/>
    <n v="0"/>
    <n v="0"/>
    <n v="0"/>
    <s v="Request for Quotation"/>
    <s v="To be published"/>
    <s v="RFB 2003/2014"/>
    <d v="2017-02-01T00:00:00"/>
    <d v="2017-02-15T00:00:00"/>
    <d v="2017-02-22T00:00:00"/>
    <d v="2017-03-15T00:00:00"/>
    <d v="2017-03-22T00:00:00"/>
    <d v="2017-05-30T00:00:00"/>
    <d v="2017-07-09T00:00:00"/>
    <d v="2017-07-09T00:00:00"/>
    <s v="MP Provincial Management"/>
    <s v="Derick Mboweni"/>
  </r>
  <r>
    <n v="16"/>
    <s v="PROV-MP-16"/>
    <s v="Enhance efficiency of government business processes"/>
    <s v="Security Systems for SITA Mpumalanga Offices"/>
    <x v="17"/>
    <m/>
    <m/>
    <s v="SITA &amp; Clients"/>
    <s v="N/A"/>
    <s v="High"/>
    <s v="SITA Service Delivery"/>
    <s v="Services"/>
    <s v="Systems integration"/>
    <s v="ICT"/>
    <s v="CAPEX"/>
    <s v="Non-Catalogue"/>
    <n v="216340"/>
    <n v="113020"/>
    <s v="Once-off"/>
    <n v="1700000"/>
    <n v="1700000"/>
    <n v="0"/>
    <n v="0"/>
    <n v="0"/>
    <n v="0"/>
    <s v="Competitive Bidding"/>
    <s v="To be published"/>
    <s v="New contract"/>
    <d v="2017-05-01T00:00:00"/>
    <d v="2017-05-15T00:00:00"/>
    <d v="2017-05-22T00:00:00"/>
    <d v="2017-06-12T00:00:00"/>
    <d v="2017-06-19T00:00:00"/>
    <d v="2017-08-27T00:00:00"/>
    <d v="2017-10-06T00:00:00"/>
    <d v="2017-10-06T00:00:00"/>
    <s v="MP Provincial Management"/>
    <s v="Derick Mboweni"/>
  </r>
  <r>
    <n v="17"/>
    <s v="PROV-MP-17"/>
    <s v="Enhance efficiency of government business processes"/>
    <s v="Provision of Physical Security"/>
    <x v="0"/>
    <m/>
    <m/>
    <s v="SITA"/>
    <s v="N/A"/>
    <s v="Medium"/>
    <s v="SITA Service Delivery"/>
    <s v="Facilities_Management_and_Services"/>
    <s v="Security Services"/>
    <s v="Non-ICT"/>
    <s v="OPEX"/>
    <s v="Non-Catalogue"/>
    <n v="216320"/>
    <n v="113020"/>
    <s v="2yrs"/>
    <n v="1800000"/>
    <n v="900000"/>
    <n v="900000"/>
    <n v="0"/>
    <n v="0"/>
    <n v="0"/>
    <s v="Competitive Bidding"/>
    <s v="To be published"/>
    <s v="New contract"/>
    <d v="2017-08-01T00:00:00"/>
    <d v="2017-08-15T00:00:00"/>
    <d v="2017-08-22T00:00:00"/>
    <d v="2017-09-12T00:00:00"/>
    <d v="2017-09-19T00:00:00"/>
    <d v="2017-11-27T00:00:00"/>
    <d v="2018-01-06T00:00:00"/>
    <d v="2018-01-06T00:00:00"/>
    <s v="MP Provincial Management"/>
    <s v="Derick Mboweni"/>
  </r>
  <r>
    <n v="19"/>
    <s v="PROV-MP-19"/>
    <s v="Enhance efficiency of internal business processes"/>
    <s v="Procurement of removal services for SITA Nelspruit office relocation"/>
    <x v="13"/>
    <m/>
    <m/>
    <s v="SITA"/>
    <s v="N/A"/>
    <s v="High"/>
    <s v="SITA Service Delivery"/>
    <s v="Facilities_Management_and_Services"/>
    <s v="Property Management"/>
    <s v="Non-ICT"/>
    <s v="OPEX"/>
    <s v="Non-Catalogue"/>
    <n v="216320"/>
    <n v="720430"/>
    <s v="Once-off"/>
    <n v="250000"/>
    <n v="250000"/>
    <n v="0"/>
    <n v="0"/>
    <n v="0"/>
    <n v="0"/>
    <s v=" Request for Quotation "/>
    <s v=" To be published "/>
    <s v="Other"/>
    <d v="2017-05-01T00:00:00"/>
    <d v="2017-05-15T00:00:00"/>
    <d v="2017-05-22T00:00:00"/>
    <d v="2017-06-12T00:00:00"/>
    <d v="2017-06-19T00:00:00"/>
    <d v="2017-06-28T00:00:00"/>
    <d v="2017-08-07T00:00:00"/>
    <d v="2017-08-07T00:00:00"/>
    <s v="MP Provincial Management"/>
    <s v="Julia Mabote"/>
  </r>
  <r>
    <n v="20"/>
    <s v="PROV-MP-20"/>
    <s v="Enhance efficiency of government business processes"/>
    <s v="Procurement of Wi-Fi hardware for the Mpumalanga Provincial Treasury on behalf of Mpumalanga Government Complex "/>
    <x v="1"/>
    <m/>
    <m/>
    <m/>
    <s v="N/A"/>
    <s v="High"/>
    <s v="Client Specific Contract"/>
    <s v="Hardware"/>
    <s v="Peripherals"/>
    <s v="ICT"/>
    <s v="OPEX"/>
    <s v="Non-Catalogue"/>
    <n v="216340"/>
    <n v="620020"/>
    <s v="Once-off"/>
    <n v="3500000"/>
    <n v="3500000"/>
    <n v="0"/>
    <n v="0"/>
    <n v="0"/>
    <n v="0"/>
    <s v="Competitive Bidding"/>
    <s v=" To be published "/>
    <s v="Other"/>
    <d v="2017-04-17T00:00:00"/>
    <d v="2017-05-01T00:00:00"/>
    <d v="2017-05-08T00:00:00"/>
    <d v="2017-05-29T00:00:00"/>
    <d v="2017-06-05T00:00:00"/>
    <d v="2017-08-13T00:00:00"/>
    <d v="2017-09-22T00:00:00"/>
    <d v="2017-09-22T00:00:00"/>
    <s v="MP Provincial Management"/>
    <s v="Derick Mboweni"/>
  </r>
  <r>
    <m/>
    <m/>
    <m/>
    <m/>
    <x v="20"/>
    <m/>
    <m/>
    <m/>
    <m/>
    <m/>
    <m/>
    <m/>
    <m/>
    <m/>
    <m/>
    <m/>
    <m/>
    <m/>
    <m/>
    <m/>
    <m/>
    <m/>
    <m/>
    <m/>
    <m/>
    <m/>
    <m/>
    <m/>
    <m/>
    <m/>
    <m/>
    <m/>
    <m/>
    <m/>
    <m/>
    <m/>
    <m/>
    <m/>
  </r>
  <r>
    <n v="22"/>
    <s v="PROV-MP-22"/>
    <s v="Enhance efficiency of government business processes"/>
    <s v="LAN and Desktop Server Managed Services for Mpumalanga Department of Public Works Roads and Transport"/>
    <x v="14"/>
    <m/>
    <m/>
    <m/>
    <s v="N/A"/>
    <s v="High"/>
    <s v="Client Specific Contract"/>
    <s v="Services"/>
    <s v="Managed services outsourcing"/>
    <s v="ICT"/>
    <s v="OPEX"/>
    <s v="LAN &amp; Desktop Managed Services"/>
    <n v="216340"/>
    <n v="491210"/>
    <s v="3yrs"/>
    <n v="5955602.25"/>
    <n v="1852500"/>
    <n v="1982175"/>
    <n v="2120927.25"/>
    <n v="0"/>
    <n v="0"/>
    <s v="Competitive Bidding"/>
    <s v="To be published"/>
    <s v="New contract"/>
    <d v="2017-04-28T00:00:00"/>
    <d v="2017-05-12T00:00:00"/>
    <d v="2017-05-19T00:00:00"/>
    <d v="2017-06-09T00:00:00"/>
    <d v="2017-06-16T00:00:00"/>
    <d v="2017-08-24T00:00:00"/>
    <d v="2017-10-03T00:00:00"/>
    <d v="2017-10-03T00:00:00"/>
    <s v="MP Provincial Management"/>
    <s v="Derick Mboweni"/>
  </r>
  <r>
    <m/>
    <m/>
    <m/>
    <m/>
    <x v="20"/>
    <m/>
    <m/>
    <m/>
    <m/>
    <m/>
    <m/>
    <m/>
    <m/>
    <m/>
    <m/>
    <m/>
    <m/>
    <m/>
    <m/>
    <m/>
    <m/>
    <m/>
    <m/>
    <m/>
    <m/>
    <m/>
    <m/>
    <m/>
    <m/>
    <m/>
    <m/>
    <m/>
    <m/>
    <m/>
    <m/>
    <m/>
    <m/>
    <m/>
  </r>
  <r>
    <m/>
    <m/>
    <m/>
    <m/>
    <x v="20"/>
    <m/>
    <m/>
    <m/>
    <m/>
    <m/>
    <m/>
    <m/>
    <m/>
    <m/>
    <m/>
    <m/>
    <m/>
    <m/>
    <m/>
    <m/>
    <m/>
    <m/>
    <m/>
    <m/>
    <m/>
    <m/>
    <m/>
    <m/>
    <m/>
    <m/>
    <m/>
    <m/>
    <m/>
    <m/>
    <m/>
    <m/>
    <m/>
    <m/>
  </r>
  <r>
    <n v="3"/>
    <s v="OPS-HSER-3"/>
    <s v="Service Delivery"/>
    <s v="Replacement contract for BMC mainframe product suite for Centurion, SAPS and DOD"/>
    <x v="15"/>
    <m/>
    <m/>
    <s v="DOD"/>
    <s v="Product"/>
    <s v="High"/>
    <s v="SITA Service Delivery"/>
    <s v="Software"/>
    <s v="Maintenance and support"/>
    <s v="ICT"/>
    <s v="OPEX"/>
    <s v="Hosting"/>
    <n v="221410"/>
    <n v="620010"/>
    <s v="3yrs"/>
    <n v="92114410.890000001"/>
    <n v="3441088.68"/>
    <n v="3793580.92"/>
    <n v="3793580.92"/>
    <n v="0"/>
    <n v="0"/>
    <s v="Restricted/Closed bidding"/>
    <s v="Contract for replacement in 2016/17"/>
    <s v="RFB 1162/2013"/>
    <d v="2017-04-01T00:00:00"/>
    <d v="2017-05-01T00:00:00"/>
    <d v="2017-05-08T00:00:00"/>
    <d v="2017-05-29T00:00:00"/>
    <d v="2017-06-05T00:00:00"/>
    <d v="2017-09-03T00:00:00"/>
    <d v="2017-09-12T00:00:00"/>
    <d v="2017-09-12T00:00:00"/>
    <s v="Hosting Services"/>
    <s v="Barbara Young"/>
  </r>
  <r>
    <m/>
    <m/>
    <m/>
    <m/>
    <x v="20"/>
    <m/>
    <m/>
    <m/>
    <m/>
    <m/>
    <m/>
    <m/>
    <m/>
    <m/>
    <m/>
    <m/>
    <m/>
    <m/>
    <m/>
    <m/>
    <m/>
    <m/>
    <m/>
    <m/>
    <m/>
    <m/>
    <m/>
    <m/>
    <m/>
    <m/>
    <m/>
    <m/>
    <m/>
    <m/>
    <m/>
    <m/>
    <m/>
    <m/>
  </r>
  <r>
    <n v="5"/>
    <s v="OPS-HSER-5"/>
    <s v="Service Delivery"/>
    <s v="Renewal of Bluezone contract for maintenance and support"/>
    <x v="14"/>
    <m/>
    <m/>
    <s v="SITA"/>
    <s v="Product"/>
    <s v="High"/>
    <s v="SITA Service Delivery"/>
    <s v="Software"/>
    <s v="Maintenance and support"/>
    <s v="ICT"/>
    <s v="OPEX"/>
    <s v="Hosting"/>
    <n v="221110"/>
    <n v="620010"/>
    <s v="3yrs"/>
    <n v="64000"/>
    <n v="0"/>
    <n v="0"/>
    <n v="0"/>
    <n v="0"/>
    <n v="0"/>
    <s v="Request for Quotation"/>
    <s v="To be published"/>
    <s v="Other"/>
    <d v="2017-05-01T00:00:00"/>
    <d v="2017-05-15T00:00:00"/>
    <d v="2017-05-22T00:00:00"/>
    <d v="2017-06-12T00:00:00"/>
    <d v="2017-06-19T00:00:00"/>
    <d v="2017-06-28T00:00:00"/>
    <d v="2017-08-07T00:00:00"/>
    <d v="2017-08-07T00:00:00"/>
    <s v="Hosting Services"/>
    <s v="Barbara Young"/>
  </r>
  <r>
    <m/>
    <m/>
    <m/>
    <m/>
    <x v="20"/>
    <m/>
    <m/>
    <m/>
    <m/>
    <m/>
    <m/>
    <m/>
    <m/>
    <m/>
    <m/>
    <m/>
    <m/>
    <m/>
    <m/>
    <m/>
    <m/>
    <m/>
    <m/>
    <m/>
    <m/>
    <m/>
    <m/>
    <m/>
    <m/>
    <m/>
    <m/>
    <m/>
    <m/>
    <m/>
    <m/>
    <m/>
    <m/>
    <m/>
  </r>
  <r>
    <n v="7"/>
    <s v="OPS-HSER-7"/>
    <s v="Service Delivery"/>
    <s v="Software upgrades (ie. Adobe, Corel Draw etc)"/>
    <x v="11"/>
    <m/>
    <m/>
    <s v="SITA &amp; Clients"/>
    <s v="Product"/>
    <s v="High"/>
    <s v="SITA Service Delivery"/>
    <s v="Software"/>
    <s v="Software license"/>
    <s v="ICT"/>
    <s v="CAPEX"/>
    <s v="Hosted Batch Printing"/>
    <n v="221330"/>
    <n v="113301"/>
    <s v="1yrs"/>
    <n v="150000"/>
    <n v="150000"/>
    <n v="0"/>
    <n v="0"/>
    <n v="0"/>
    <n v="0"/>
    <s v="Request for Quotation"/>
    <s v="Under Adjudication"/>
    <s v="Other"/>
    <d v="2017-04-01T00:00:00"/>
    <d v="2017-05-01T00:00:00"/>
    <d v="2017-05-08T00:00:00"/>
    <d v="2017-05-29T00:00:00"/>
    <d v="2017-06-05T00:00:00"/>
    <d v="2017-09-03T00:00:00"/>
    <d v="2017-09-12T00:00:00"/>
    <d v="2017-09-12T00:00:00"/>
    <s v="Hosting Services"/>
    <s v="Jaco Smal"/>
  </r>
  <r>
    <n v="8"/>
    <s v="OPS-HSER-8"/>
    <s v="Service Delivery"/>
    <s v="Services of Forklifts and replace battery pak"/>
    <x v="15"/>
    <m/>
    <m/>
    <s v="SITA &amp; Clients"/>
    <s v="N/A"/>
    <s v="Medium"/>
    <s v="SITA Service Delivery"/>
    <s v="Facilities_Management_and_Services"/>
    <s v="Utilities"/>
    <s v="Non-ICT"/>
    <s v="OPEX"/>
    <s v="Hosted Batch Printing"/>
    <n v="221330"/>
    <n v="620080"/>
    <s v="1yrs"/>
    <n v="210000"/>
    <n v="210000"/>
    <n v="0"/>
    <n v="0"/>
    <n v="0"/>
    <n v="0"/>
    <s v="Request for Quotation"/>
    <s v="To be published"/>
    <s v="Other"/>
    <d v="2017-04-01T00:00:00"/>
    <d v="2017-05-01T00:00:00"/>
    <d v="2017-05-08T00:00:00"/>
    <d v="2017-05-29T00:00:00"/>
    <d v="2017-06-05T00:00:00"/>
    <d v="2017-09-03T00:00:00"/>
    <d v="2017-09-12T00:00:00"/>
    <d v="2017-09-12T00:00:00"/>
    <s v="Hosting Services"/>
    <s v="Jaco Smal"/>
  </r>
  <r>
    <m/>
    <m/>
    <m/>
    <m/>
    <x v="20"/>
    <m/>
    <m/>
    <m/>
    <m/>
    <m/>
    <m/>
    <m/>
    <m/>
    <m/>
    <m/>
    <m/>
    <m/>
    <m/>
    <m/>
    <m/>
    <m/>
    <m/>
    <m/>
    <m/>
    <m/>
    <m/>
    <m/>
    <m/>
    <m/>
    <m/>
    <m/>
    <m/>
    <m/>
    <m/>
    <m/>
    <m/>
    <m/>
    <m/>
  </r>
  <r>
    <n v="10"/>
    <s v="OPS-HSER-10"/>
    <s v="Service Delivery"/>
    <s v="Maintenance contract for 2 years for the Lineprinter"/>
    <x v="4"/>
    <m/>
    <m/>
    <s v="SITA"/>
    <s v="N/A"/>
    <s v="High"/>
    <s v="SITA Service Delivery"/>
    <s v="Hardware"/>
    <s v="Maintenance and Support"/>
    <s v="ICT"/>
    <s v="OPEX"/>
    <s v="Hosted Batch Printing"/>
    <n v="221330"/>
    <n v="620050"/>
    <s v="2yrs"/>
    <n v="45000"/>
    <n v="45000"/>
    <n v="0"/>
    <n v="0"/>
    <n v="0"/>
    <n v="0"/>
    <s v="Request for Quotation"/>
    <s v="To be published"/>
    <s v="Other"/>
    <d v="2017-03-31T00:00:00"/>
    <d v="2017-04-14T00:00:00"/>
    <d v="2017-04-21T00:00:00"/>
    <d v="2017-05-12T00:00:00"/>
    <d v="2017-05-19T00:00:00"/>
    <d v="2017-05-28T00:00:00"/>
    <d v="2017-07-07T00:00:00"/>
    <d v="2017-07-07T00:00:00"/>
    <s v="Hosting Services"/>
    <s v="Jaco Smal"/>
  </r>
  <r>
    <m/>
    <m/>
    <m/>
    <m/>
    <x v="20"/>
    <m/>
    <m/>
    <m/>
    <m/>
    <m/>
    <m/>
    <m/>
    <m/>
    <m/>
    <m/>
    <m/>
    <m/>
    <m/>
    <m/>
    <m/>
    <m/>
    <m/>
    <m/>
    <m/>
    <m/>
    <m/>
    <m/>
    <m/>
    <m/>
    <m/>
    <m/>
    <m/>
    <m/>
    <m/>
    <m/>
    <m/>
    <m/>
    <m/>
  </r>
  <r>
    <m/>
    <m/>
    <m/>
    <m/>
    <x v="20"/>
    <m/>
    <m/>
    <m/>
    <m/>
    <m/>
    <m/>
    <m/>
    <m/>
    <m/>
    <m/>
    <m/>
    <m/>
    <m/>
    <m/>
    <m/>
    <m/>
    <m/>
    <m/>
    <m/>
    <m/>
    <m/>
    <m/>
    <m/>
    <m/>
    <m/>
    <m/>
    <m/>
    <m/>
    <m/>
    <m/>
    <m/>
    <m/>
    <m/>
  </r>
  <r>
    <m/>
    <m/>
    <m/>
    <m/>
    <x v="20"/>
    <m/>
    <m/>
    <m/>
    <m/>
    <m/>
    <m/>
    <m/>
    <m/>
    <m/>
    <m/>
    <m/>
    <m/>
    <m/>
    <m/>
    <m/>
    <m/>
    <m/>
    <m/>
    <m/>
    <m/>
    <m/>
    <m/>
    <m/>
    <m/>
    <m/>
    <m/>
    <m/>
    <m/>
    <m/>
    <m/>
    <m/>
    <m/>
    <m/>
  </r>
  <r>
    <n v="14"/>
    <s v="OPS-HSER-14"/>
    <s v="Service Delivery"/>
    <s v="Supply of a Servers for the Document Composition Application Press"/>
    <x v="2"/>
    <m/>
    <m/>
    <s v="SITA &amp; Clients"/>
    <s v="Product"/>
    <s v="High"/>
    <s v="SITA Service Delivery"/>
    <s v="Hardware"/>
    <s v="Servers"/>
    <s v="ICT"/>
    <s v="CAPEX"/>
    <s v="Hosted Batch Printing"/>
    <n v="221330"/>
    <n v="113201"/>
    <s v="3yrs"/>
    <n v="780000"/>
    <n v="780000"/>
    <n v="0"/>
    <n v="0"/>
    <n v="0"/>
    <n v="0"/>
    <s v="Competitive Bidding"/>
    <s v="Under Adjudication"/>
    <s v="New contract"/>
    <d v="2017-04-01T00:00:00"/>
    <d v="2017-05-01T00:00:00"/>
    <d v="2017-05-08T00:00:00"/>
    <d v="2017-05-29T00:00:00"/>
    <d v="2017-06-05T00:00:00"/>
    <d v="2017-09-03T00:00:00"/>
    <d v="2017-09-12T00:00:00"/>
    <d v="2017-09-12T00:00:00"/>
    <s v="Hosting Services"/>
    <s v="Jaco Smal"/>
  </r>
  <r>
    <n v="15"/>
    <s v="OPS-HSER-15"/>
    <s v="Service Delivery"/>
    <s v="Replace end-of-life equipment and hardware expansion"/>
    <x v="2"/>
    <s v="Network Cabling, Switching and Routing"/>
    <m/>
    <s v="SITA &amp; Clients"/>
    <s v="N/A"/>
    <s v="High"/>
    <s v="SITA Service Delivery"/>
    <s v="Hardware"/>
    <s v="Servers"/>
    <s v="ICT"/>
    <s v="CAPEX"/>
    <s v="Hosting"/>
    <n v="221110"/>
    <n v="113203"/>
    <s v="3yrs"/>
    <n v="4560000"/>
    <n v="4560000"/>
    <n v="0"/>
    <n v="0"/>
    <n v="0"/>
    <n v="0"/>
    <s v="Competitive Bidding"/>
    <s v="To be published"/>
    <s v="New contract"/>
    <d v="2017-05-31T00:00:00"/>
    <d v="2017-06-14T00:00:00"/>
    <d v="2017-06-21T00:00:00"/>
    <d v="2017-07-12T00:00:00"/>
    <d v="2017-07-19T00:00:00"/>
    <d v="2017-09-26T00:00:00"/>
    <d v="2017-11-05T00:00:00"/>
    <d v="2017-11-05T00:00:00"/>
    <s v="Hosting Services"/>
    <s v="Chris Maree"/>
  </r>
  <r>
    <n v="16"/>
    <s v="OPS-HSER-16"/>
    <s v="Service Delivery"/>
    <s v="Renewal of software licenses and acquisition of tools"/>
    <x v="11"/>
    <s v="Tools"/>
    <m/>
    <s v="SITA &amp; Clients"/>
    <s v="Product"/>
    <s v="High"/>
    <s v="SITA Service Delivery"/>
    <s v="Software"/>
    <s v="Software license"/>
    <s v="ICT"/>
    <s v="CAPEX"/>
    <s v="Hosting"/>
    <n v="221110"/>
    <n v="113100"/>
    <s v="3yrs"/>
    <n v="4560000"/>
    <n v="4560000"/>
    <n v="0"/>
    <n v="0"/>
    <n v="0"/>
    <n v="0"/>
    <s v="Competitive Bidding"/>
    <s v="To be published"/>
    <s v="New contract"/>
    <d v="2017-06-30T00:00:00"/>
    <d v="2017-07-14T00:00:00"/>
    <d v="2017-07-21T00:00:00"/>
    <d v="2017-08-11T00:00:00"/>
    <d v="2017-08-18T00:00:00"/>
    <d v="2017-10-26T00:00:00"/>
    <d v="2017-12-05T00:00:00"/>
    <d v="2017-12-05T00:00:00"/>
    <s v="Hosting Services"/>
    <s v="Chris Maree"/>
  </r>
  <r>
    <n v="17"/>
    <s v="OPS-HSER-17"/>
    <s v="Service Delivery"/>
    <s v="Replacement of 3 year contract for Support and maintenance of BCS and Netbackup "/>
    <x v="14"/>
    <m/>
    <m/>
    <s v="SAPS"/>
    <s v="Product"/>
    <s v="High"/>
    <s v="SITA Service Delivery"/>
    <s v="Software"/>
    <s v="Maintenance and support"/>
    <s v="ICT"/>
    <s v="OPEX"/>
    <s v="Hosting"/>
    <n v="221210"/>
    <n v="620010"/>
    <s v="3yrs"/>
    <n v="17784000"/>
    <n v="5928000"/>
    <n v="5928000"/>
    <n v="5928000"/>
    <n v="0"/>
    <n v="0"/>
    <s v="Competitive Bidding"/>
    <s v="To be published"/>
    <s v="Other"/>
    <d v="2017-03-31T00:00:00"/>
    <d v="2017-04-30T00:00:00"/>
    <d v="2017-05-07T00:00:00"/>
    <d v="2017-05-28T00:00:00"/>
    <d v="2017-06-04T00:00:00"/>
    <d v="2017-08-22T00:00:00"/>
    <d v="2017-10-01T00:00:00"/>
    <d v="2017-10-01T00:00:00"/>
    <s v="Hosting Services"/>
    <s v="Riyaan Richards"/>
  </r>
  <r>
    <m/>
    <m/>
    <m/>
    <m/>
    <x v="20"/>
    <m/>
    <m/>
    <m/>
    <m/>
    <m/>
    <m/>
    <m/>
    <m/>
    <m/>
    <m/>
    <m/>
    <m/>
    <m/>
    <m/>
    <m/>
    <m/>
    <m/>
    <m/>
    <m/>
    <m/>
    <m/>
    <m/>
    <m/>
    <m/>
    <m/>
    <m/>
    <m/>
    <m/>
    <m/>
    <m/>
    <m/>
    <m/>
    <m/>
  </r>
  <r>
    <m/>
    <m/>
    <m/>
    <m/>
    <x v="20"/>
    <m/>
    <m/>
    <m/>
    <m/>
    <m/>
    <m/>
    <m/>
    <m/>
    <m/>
    <m/>
    <m/>
    <m/>
    <m/>
    <m/>
    <m/>
    <m/>
    <m/>
    <m/>
    <m/>
    <m/>
    <m/>
    <m/>
    <m/>
    <m/>
    <m/>
    <m/>
    <m/>
    <m/>
    <m/>
    <m/>
    <m/>
    <m/>
    <m/>
  </r>
  <r>
    <n v="20"/>
    <s v="OPS-HSER-20"/>
    <s v="Service Delivery"/>
    <s v="The supply of MB One Step Mailing Machines at Beta Data Centre"/>
    <x v="15"/>
    <m/>
    <m/>
    <s v="SITA &amp; Clients"/>
    <s v="Product"/>
    <s v="High"/>
    <s v="SITA Service Delivery"/>
    <s v="Hardware"/>
    <s v="Printers"/>
    <s v="ICT"/>
    <s v="CAPEX"/>
    <s v="Hosted Batch Printing"/>
    <n v="221330"/>
    <n v="113201"/>
    <s v="&lt;1yr"/>
    <n v="1000000"/>
    <n v="1000000"/>
    <n v="0"/>
    <n v="0"/>
    <n v="0"/>
    <n v="0"/>
    <s v="Sole-Source Procurement"/>
    <s v="Under Adjudication"/>
    <s v="New contract"/>
    <d v="2017-04-01T00:00:00"/>
    <d v="2017-05-01T00:00:00"/>
    <d v="2017-05-08T00:00:00"/>
    <d v="2017-05-29T00:00:00"/>
    <d v="2017-06-05T00:00:00"/>
    <d v="2017-09-03T00:00:00"/>
    <d v="2017-09-12T00:00:00"/>
    <d v="2017-09-12T00:00:00"/>
    <s v="Hosting Services"/>
    <s v="Jaco Smal"/>
  </r>
  <r>
    <n v="21"/>
    <s v="OPS-HSER-21"/>
    <s v="Service Delivery"/>
    <s v="Procurement of InfiniBand cables "/>
    <x v="4"/>
    <m/>
    <m/>
    <s v="SITA &amp; Clients"/>
    <s v="N/A"/>
    <s v="High"/>
    <s v="SITA Service Delivery"/>
    <s v="Communications"/>
    <s v="Cabling"/>
    <s v="ICT"/>
    <s v="OPEX"/>
    <s v="Hosting"/>
    <n v="221110"/>
    <n v="620020"/>
    <s v="Once-off"/>
    <n v="15280"/>
    <n v="15280"/>
    <n v="0"/>
    <n v="0"/>
    <n v="0"/>
    <n v="0"/>
    <s v="Competitive Bidding"/>
    <s v="To be published"/>
    <s v="Other"/>
    <d v="2017-04-01T00:00:00"/>
    <d v="2017-05-01T00:00:00"/>
    <d v="2017-05-08T00:00:00"/>
    <d v="2017-05-29T00:00:00"/>
    <d v="2017-06-05T00:00:00"/>
    <d v="2017-09-03T00:00:00"/>
    <d v="2017-09-12T00:00:00"/>
    <d v="2017-09-12T00:00:00"/>
    <s v="Hosting Services"/>
    <s v="Barbara Young"/>
  </r>
  <r>
    <n v="1"/>
    <s v="OPS-CCM-1"/>
    <s v="Outsourcing WAN services to industry on behalf of DOJ&amp;CD"/>
    <s v="DOJ&amp;CD - Outsourcing for a period of 3 years"/>
    <x v="32"/>
    <m/>
    <m/>
    <s v="DOJ &amp; CD"/>
    <m/>
    <s v="High"/>
    <s v="Client Specific Contract"/>
    <s v="Communications"/>
    <s v="Enhanced telecommunications services"/>
    <s v="ICT"/>
    <m/>
    <s v="WAN"/>
    <m/>
    <m/>
    <s v="3yrs"/>
    <n v="10500000"/>
    <n v="0"/>
    <n v="0"/>
    <n v="0"/>
    <n v="0"/>
    <n v="0"/>
    <s v="Competitive Bidding"/>
    <s v="To be published"/>
    <s v="New contract"/>
    <d v="2017-04-28T00:00:00"/>
    <d v="2017-05-28T00:00:00"/>
    <d v="2017-06-04T00:00:00"/>
    <d v="2017-06-25T00:00:00"/>
    <d v="2017-07-02T00:00:00"/>
    <d v="2017-09-19T00:00:00"/>
    <d v="2017-10-29T00:00:00"/>
    <d v="2017-10-29T00:00:00"/>
    <s v="Converged Communication"/>
    <s v="Danie Durant / Primrose Ramuageli"/>
  </r>
  <r>
    <n v="2"/>
    <s v="OPS-CCM-2"/>
    <s v="Network Growth"/>
    <s v="Ethernet Cards to accommodate Network Growth"/>
    <x v="4"/>
    <m/>
    <m/>
    <s v="SITA"/>
    <s v="CISCO"/>
    <s v="High"/>
    <s v="SITA Service Delivery"/>
    <s v="Network and hardware"/>
    <s v="Enhanced telecommunications services"/>
    <s v="ICT"/>
    <s v="CAPEX"/>
    <s v="WAN"/>
    <n v="222220"/>
    <n v="620050"/>
    <s v="3yrs"/>
    <n v="15000000"/>
    <n v="0"/>
    <n v="0"/>
    <n v="0"/>
    <n v="0"/>
    <n v="0"/>
    <s v="Competitive Bidding"/>
    <s v="To be published"/>
    <s v="New contract"/>
    <d v="2017-05-31T00:00:00"/>
    <d v="2017-06-30T00:00:00"/>
    <d v="2017-07-07T00:00:00"/>
    <d v="2017-07-28T00:00:00"/>
    <d v="2017-08-04T00:00:00"/>
    <d v="2017-10-22T00:00:00"/>
    <d v="2017-12-01T00:00:00"/>
    <d v="2017-12-01T00:00:00"/>
    <s v="Converged Communication"/>
    <s v="Danie Durant / Primrose Ramuageli"/>
  </r>
  <r>
    <n v="3"/>
    <s v="OPS-CCM-3"/>
    <m/>
    <s v="RFQ 1020-MM-768-2016 - Contract Replacement of  RFQ 1684-768-2011 -_x000a_ The Provision of maintenance of SAPS switching centres and Infrastructure facilities_x000a_"/>
    <x v="1"/>
    <m/>
    <m/>
    <s v="SAPS"/>
    <m/>
    <s v="High"/>
    <s v="Client Specific Contract"/>
    <s v="Facilities_Management_and_Services"/>
    <s v="Utilities"/>
    <s v="Non-ICT"/>
    <m/>
    <s v="WAN"/>
    <m/>
    <m/>
    <s v="3yrs"/>
    <n v="0"/>
    <n v="0"/>
    <n v="0"/>
    <n v="0"/>
    <n v="0"/>
    <n v="0"/>
    <s v="Request for Quotation"/>
    <s v="Contract for replacement in 2016/17"/>
    <s v="RFQ 1020-MM-768-2016"/>
    <d v="2017-04-01T00:00:00"/>
    <d v="2017-05-01T00:00:00"/>
    <d v="2017-05-08T00:00:00"/>
    <d v="2017-05-29T00:00:00"/>
    <d v="2017-06-05T00:00:00"/>
    <d v="2017-09-03T00:00:00"/>
    <d v="2017-09-12T00:00:00"/>
    <d v="2017-09-12T00:00:00"/>
    <s v="Converged Communication"/>
    <s v="Malcolm Beckley"/>
  </r>
  <r>
    <n v="4"/>
    <s v="OPS-CCM-4"/>
    <m/>
    <s v="RFQ 1328-1183-2016 - Contract Renewal of  RFQ 226-TM-2283-2015 (Advanced IPT support skills for SAPS)"/>
    <x v="14"/>
    <m/>
    <m/>
    <s v="SAPS"/>
    <m/>
    <s v="Medium"/>
    <s v="Client Specific Contract"/>
    <s v="Services"/>
    <s v="Technical support"/>
    <s v="ICT"/>
    <m/>
    <m/>
    <n v="222220"/>
    <m/>
    <s v="&lt;1yr"/>
    <n v="3000000"/>
    <n v="0"/>
    <n v="0"/>
    <n v="0"/>
    <n v="0"/>
    <n v="0"/>
    <s v="Request for Quotation"/>
    <s v="Contract for replacement in 2016/17"/>
    <s v="RFQ 1328-1183-2016"/>
    <d v="2017-04-01T00:00:00"/>
    <d v="2017-05-01T00:00:00"/>
    <d v="2017-05-08T00:00:00"/>
    <d v="2017-05-29T00:00:00"/>
    <d v="2017-06-05T00:00:00"/>
    <d v="2017-09-03T00:00:00"/>
    <d v="2017-09-12T00:00:00"/>
    <d v="2017-09-12T00:00:00"/>
    <s v="Converged Communication"/>
    <s v="Willie Mitchell"/>
  </r>
  <r>
    <n v="5"/>
    <s v="OPS-CCM-5"/>
    <s v="Network Growth"/>
    <s v="RFB 1072- Refresh -Last mile Contract"/>
    <x v="32"/>
    <m/>
    <m/>
    <m/>
    <m/>
    <s v="High"/>
    <s v="SITA Service Delivery"/>
    <s v="Communications"/>
    <s v="Enhanced telecommunications services"/>
    <s v="ICT"/>
    <m/>
    <m/>
    <n v="222220"/>
    <m/>
    <m/>
    <n v="0"/>
    <n v="0"/>
    <n v="0"/>
    <n v="0"/>
    <n v="0"/>
    <n v="0"/>
    <s v="Competitive Bidding"/>
    <s v="To be published"/>
    <m/>
    <d v="2017-04-28T00:00:00"/>
    <d v="2017-05-28T00:00:00"/>
    <d v="2017-06-04T00:00:00"/>
    <d v="2017-06-25T00:00:00"/>
    <d v="2017-07-02T00:00:00"/>
    <d v="2017-09-30T00:00:00"/>
    <d v="2017-10-09T00:00:00"/>
    <d v="2017-10-09T00:00:00"/>
    <s v="Converged Communication"/>
    <s v="Christel Oosthizen"/>
  </r>
  <r>
    <n v="6"/>
    <s v="OPS-CCM-6"/>
    <s v="Scope expansion of contract RFQ 1091-AG-770-2016-Procurement of hardware maintenance &amp; software support on SAPS network Equipment"/>
    <s v="SAPS"/>
    <x v="1"/>
    <m/>
    <m/>
    <s v="SAPS"/>
    <s v="Hardware"/>
    <s v="High"/>
    <m/>
    <s v="Network and hardware"/>
    <s v="WAN"/>
    <s v="ICT"/>
    <m/>
    <s v="WAN"/>
    <n v="222220"/>
    <m/>
    <s v="3yrs"/>
    <s v="R148,000,000.00"/>
    <n v="0"/>
    <n v="0"/>
    <n v="0"/>
    <n v="0"/>
    <n v="0"/>
    <s v="Competitive Bidding"/>
    <s v="To be published"/>
    <m/>
    <d v="2017-04-28T00:00:00"/>
    <d v="2017-05-28T00:00:00"/>
    <d v="2017-06-04T00:00:00"/>
    <d v="2017-06-25T00:00:00"/>
    <d v="2017-07-02T00:00:00"/>
    <d v="2017-09-30T00:00:00"/>
    <d v="2017-10-09T00:00:00"/>
    <d v="2017-10-09T00:00:00"/>
    <s v="Converged Communication"/>
    <s v="Naalin Chetty"/>
  </r>
  <r>
    <n v="1"/>
    <s v="OPS-CCM-1"/>
    <s v="C1: Enhance efficiency of Government business processes"/>
    <s v="Acquisition of Remote Environmental Management with maintenance and support for a period of three years"/>
    <x v="14"/>
    <m/>
    <m/>
    <m/>
    <m/>
    <s v="High"/>
    <s v="SITA Service Delivery"/>
    <s v="Hardware"/>
    <s v="Probes &amp; Taps"/>
    <s v="ICT"/>
    <s v="CAPEX"/>
    <s v="WAN"/>
    <n v="222230"/>
    <m/>
    <s v="3yrs"/>
    <n v="8600000"/>
    <n v="0"/>
    <n v="0"/>
    <n v="0"/>
    <n v="0"/>
    <n v="0"/>
    <s v="Competitive Bidding"/>
    <s v="To be published"/>
    <s v="New contract"/>
    <d v="2017-03-31T00:00:00"/>
    <d v="2017-04-14T00:00:00"/>
    <d v="2017-04-21T00:00:00"/>
    <d v="2017-05-12T00:00:00"/>
    <d v="2017-05-19T00:00:00"/>
    <d v="2017-07-27T00:00:00"/>
    <d v="2017-09-05T00:00:00"/>
    <d v="2017-09-05T00:00:00"/>
    <s v="Converged Communication"/>
    <s v="Lwazi Sam"/>
  </r>
  <r>
    <n v="2"/>
    <s v="OPS-CCM-2"/>
    <s v="C1: Enhance efficiency of Government business processes"/>
    <s v="Acquision of a network traffic analyser for the Western Cape Broadband network with maintenance and support for a perios of three years"/>
    <x v="11"/>
    <s v="IT Services and Skills"/>
    <m/>
    <m/>
    <m/>
    <s v="High"/>
    <s v="SITA Service Delivery"/>
    <s v="Software"/>
    <s v="Management tools"/>
    <s v="ICT"/>
    <s v="CAPEX"/>
    <s v="WAN"/>
    <n v="222230"/>
    <m/>
    <s v="3yrs"/>
    <n v="7970931.2999999998"/>
    <n v="6326196.2000000002"/>
    <n v="822367.2"/>
    <n v="822367.2"/>
    <n v="904603.91999999993"/>
    <n v="995064.31199999992"/>
    <s v="Competitive Bidding"/>
    <s v="To be published"/>
    <s v="New contract"/>
    <d v="2017-03-31T00:00:00"/>
    <d v="2017-04-14T00:00:00"/>
    <d v="2017-04-21T00:00:00"/>
    <d v="2017-05-12T00:00:00"/>
    <d v="2017-05-19T00:00:00"/>
    <d v="2017-07-27T00:00:00"/>
    <d v="2017-09-05T00:00:00"/>
    <d v="2017-09-05T00:00:00"/>
    <s v="Converged Communication"/>
    <s v="Lwazi Sam"/>
  </r>
  <r>
    <n v="3"/>
    <s v="OPS-CCM-3"/>
    <s v="C1: Enhance efficiency of Government business processes"/>
    <s v="Acquisition of eHealth Licences with maintenance and Support for a period of three years"/>
    <x v="11"/>
    <m/>
    <m/>
    <m/>
    <m/>
    <s v="High"/>
    <s v="SITA Service Delivery"/>
    <s v="Software"/>
    <s v="Software license"/>
    <s v="ICT"/>
    <s v="OPEX"/>
    <s v="WAN"/>
    <n v="222230"/>
    <m/>
    <s v="3yrs"/>
    <n v="25989883.859999999"/>
    <n v="8261851.5"/>
    <n v="2582552.7000000002"/>
    <n v="2582552.7000000002"/>
    <n v="2840807.97"/>
    <n v="2840807.97"/>
    <s v="Sole-Source Procurement"/>
    <s v="Published"/>
    <s v="eHealth Software Subscription"/>
    <d v="2017-04-01T00:00:00"/>
    <d v="2017-05-01T00:00:00"/>
    <d v="2017-05-08T00:00:00"/>
    <d v="2017-05-29T00:00:00"/>
    <d v="2017-06-05T00:00:00"/>
    <d v="2017-09-03T00:00:00"/>
    <d v="2017-09-12T00:00:00"/>
    <d v="2017-09-12T00:00:00"/>
    <s v="Converged Communication"/>
    <s v="Lwazi Sam"/>
  </r>
  <r>
    <n v="4"/>
    <s v="OPS-CCM-4"/>
    <s v="C1: Enhance efficiency of Government business processes"/>
    <s v="Maintenance and Support for DOD HP NAS for a period of three years"/>
    <x v="14"/>
    <m/>
    <m/>
    <m/>
    <m/>
    <s v="High"/>
    <s v="Client Specific Contract"/>
    <s v="Software"/>
    <s v="Maintenance and support"/>
    <s v="ICT"/>
    <s v="OPEX"/>
    <s v="WAN"/>
    <n v="222230"/>
    <m/>
    <s v="3yrs"/>
    <n v="1800000"/>
    <n v="600000"/>
    <n v="600000"/>
    <n v="600000"/>
    <n v="600000"/>
    <n v="600000"/>
    <s v="Restricted/Closed bidding"/>
    <s v="To be published"/>
    <s v="RFB 1410/2016"/>
    <d v="2017-03-31T00:00:00"/>
    <d v="2017-04-14T00:00:00"/>
    <d v="2017-04-21T00:00:00"/>
    <d v="2017-05-12T00:00:00"/>
    <d v="2017-05-19T00:00:00"/>
    <d v="2017-07-27T00:00:00"/>
    <d v="2017-09-05T00:00:00"/>
    <d v="2017-09-05T00:00:00"/>
    <s v="Converged Communication"/>
    <s v="Lwazi Sam"/>
  </r>
  <r>
    <n v="5"/>
    <s v="OPS-CCM-5"/>
    <s v="C1: Enhance efficiency of Government business processes"/>
    <s v="Maintenance and Support for HP Network Manager for a period of three years"/>
    <x v="14"/>
    <m/>
    <m/>
    <m/>
    <m/>
    <s v="Medium"/>
    <m/>
    <s v="Software"/>
    <s v="Maintenance and support"/>
    <s v="ICT"/>
    <s v="OPEX"/>
    <s v="WAN"/>
    <s v="222230/222220"/>
    <m/>
    <s v="3yrs"/>
    <n v="7333333"/>
    <n v="2444444.3333333335"/>
    <n v="2444444.3333333335"/>
    <n v="2444444.3333333335"/>
    <n v="2688888.7666666666"/>
    <n v="2688888.7666666666"/>
    <s v="Restricted/Closed bidding"/>
    <s v="To be published"/>
    <s v="RFB 1103/2013"/>
    <d v="2017-04-30T00:00:00"/>
    <d v="2017-05-14T00:00:00"/>
    <d v="2017-05-21T00:00:00"/>
    <d v="2017-06-11T00:00:00"/>
    <d v="2017-06-18T00:00:00"/>
    <d v="2017-08-26T00:00:00"/>
    <d v="2017-10-05T00:00:00"/>
    <d v="2017-10-05T00:00:00"/>
    <s v="Converged Communication"/>
    <s v="Lwazi Sam"/>
  </r>
  <r>
    <n v="6"/>
    <s v="OPS-CCM-6"/>
    <s v="C1: Enhance efficiency of Government business processes"/>
    <s v="Acquisition of Distributed Simple Network Management Protocol (SNMP) Secure Pack (DSSP) with Maintenance and Support for a period of three years"/>
    <x v="11"/>
    <m/>
    <m/>
    <m/>
    <m/>
    <s v="High"/>
    <s v="SITA Service Delivery"/>
    <s v="Software"/>
    <s v="Software license"/>
    <s v="ICT"/>
    <s v="CAPEX"/>
    <s v="WAN"/>
    <n v="222230"/>
    <m/>
    <s v="3yrs"/>
    <n v="120336.2"/>
    <n v="83215"/>
    <n v="18020"/>
    <n v="19101.2"/>
    <n v="20247.38"/>
    <n v="21347"/>
    <s v="Sole-Source Procurement"/>
    <s v="To be published"/>
    <s v="New contract"/>
    <d v="2017-02-23T00:00:00"/>
    <d v="2017-03-09T00:00:00"/>
    <d v="2017-03-16T00:00:00"/>
    <d v="2017-04-06T00:00:00"/>
    <d v="2017-04-13T00:00:00"/>
    <d v="2017-04-22T00:00:00"/>
    <d v="2017-06-01T00:00:00"/>
    <d v="2017-06-01T00:00:00"/>
    <s v="Converged Communication"/>
    <s v="Lwazi Sam"/>
  </r>
  <r>
    <n v="7"/>
    <s v="OPS-CCM-7"/>
    <s v="C1: Enhance efficiency of Government business processes"/>
    <s v="Acquision of a deep packet analsis solution with maintenance and support for a period of three years"/>
    <x v="11"/>
    <m/>
    <m/>
    <m/>
    <m/>
    <s v="Medium"/>
    <s v="SITA Service Delivery"/>
    <s v="Hardware"/>
    <s v="Probes &amp; Taps"/>
    <s v="ICT"/>
    <s v="CAPEX"/>
    <s v="WAN"/>
    <n v="222220"/>
    <m/>
    <s v="3yrs"/>
    <n v="10000000"/>
    <n v="3852757.91"/>
    <n v="3852757.91"/>
    <n v="3852757.91"/>
    <n v="3852757.91"/>
    <n v="3852757.91"/>
    <s v="Competitive Bidding"/>
    <s v="To be published"/>
    <s v="RFB 1042/2012"/>
    <d v="2017-04-30T00:00:00"/>
    <d v="2017-05-14T00:00:00"/>
    <d v="2017-05-21T00:00:00"/>
    <d v="2017-06-11T00:00:00"/>
    <d v="2017-06-18T00:00:00"/>
    <d v="2017-09-05T00:00:00"/>
    <d v="2017-10-15T00:00:00"/>
    <d v="2017-10-15T00:00:00"/>
    <s v="Converged Communication"/>
    <s v="Lwazi Sam"/>
  </r>
  <r>
    <n v="8"/>
    <s v="OPS-CCM-8"/>
    <s v="C1: Enhance efficiency of Government business processes"/>
    <s v="Acquision of a deep packet analsis solution with maintenance and support for a period of three years for Department of Defence (DoD)"/>
    <x v="11"/>
    <m/>
    <m/>
    <s v="DOD"/>
    <s v="Netscout"/>
    <s v="Medium"/>
    <s v="Client Specific Contract"/>
    <s v="Hardware"/>
    <s v="Probes &amp; Taps"/>
    <s v="ICT"/>
    <s v="OPEX"/>
    <s v="WAN"/>
    <n v="222230"/>
    <m/>
    <s v="3yrs"/>
    <n v="10000000"/>
    <n v="3852757.91"/>
    <n v="3852757.91"/>
    <n v="3852757.91"/>
    <n v="3852757.91"/>
    <n v="3852757.91"/>
    <s v="Restricted/Closed bidding"/>
    <s v="To be published"/>
    <s v="RFB 1042/2012"/>
    <d v="2017-04-01T00:00:00"/>
    <d v="2017-05-01T00:00:00"/>
    <d v="2017-05-08T00:00:00"/>
    <d v="2017-05-29T00:00:00"/>
    <d v="2017-06-05T00:00:00"/>
    <d v="2017-09-03T00:00:00"/>
    <d v="2017-09-12T00:00:00"/>
    <d v="2017-09-12T00:00:00"/>
    <s v="Converged Communication"/>
    <s v="Lwazi Sam"/>
  </r>
  <r>
    <n v="9"/>
    <s v="OPS-CCM-9"/>
    <s v="C1: Enhance efficiency of Government business processes"/>
    <s v="Acquisition of additional Netcool licenses for Department of Defence with maintenance and support for a period of three years"/>
    <x v="11"/>
    <m/>
    <m/>
    <s v="DOD"/>
    <s v="IBM Netcool"/>
    <s v="High"/>
    <s v="Client Specific Contract"/>
    <s v="Software"/>
    <s v="Software license"/>
    <s v="ICT"/>
    <s v="OPEX"/>
    <s v="WAN"/>
    <n v="222230"/>
    <m/>
    <s v="3yrs"/>
    <n v="3358129.46"/>
    <n v="233875.3"/>
    <n v="233875.3"/>
    <n v="233875.3"/>
    <n v="233875.3"/>
    <n v="233875.3"/>
    <s v="Existing Contracted Supplier"/>
    <s v="To be published"/>
    <m/>
    <d v="2017-04-01T00:00:00"/>
    <d v="2017-05-01T00:00:00"/>
    <d v="2017-05-08T00:00:00"/>
    <d v="2017-05-29T00:00:00"/>
    <d v="2017-06-05T00:00:00"/>
    <d v="2017-09-03T00:00:00"/>
    <d v="2017-09-12T00:00:00"/>
    <d v="2017-09-12T00:00:00"/>
    <s v="Converged Communication"/>
    <s v="Lwazi Sam"/>
  </r>
  <r>
    <n v="10"/>
    <s v="OPS-CCM-10"/>
    <s v="C1: Enhance efficiency of Government business processes"/>
    <s v="Renewal of the technical support services for the Oracle licences and hardware maintenance of already installed Oracle equipment installed at the various SITA Data Centres (Numerus, Centurion, Blenny and Pietermaritzburg), including SITA Western Cape and SITA Internal IT under the current Oracle Framework agreement between SITA and Oracle for the period 1st April 2017 to 31st March 2018, upon approval of this business case"/>
    <x v="15"/>
    <m/>
    <m/>
    <s v="SAPS"/>
    <m/>
    <s v="High"/>
    <s v="SITA Service Delivery"/>
    <s v="Software"/>
    <s v="Software license"/>
    <s v="ICT"/>
    <s v="OPEX"/>
    <s v="WAN"/>
    <s v="222230/222220"/>
    <m/>
    <s v="&lt;1yr"/>
    <n v="3377799.92"/>
    <n v="1125933.3066666666"/>
    <n v="1125933.3066666666"/>
    <n v="1125933.3066666666"/>
    <n v="1238526.6373333333"/>
    <n v="1238526.6373333333"/>
    <s v="Sole-Source Procurement"/>
    <s v="To be published"/>
    <s v="EK00135942"/>
    <d v="2017-04-15T00:00:00"/>
    <d v="2017-04-29T00:00:00"/>
    <d v="2017-05-06T00:00:00"/>
    <d v="2017-05-27T00:00:00"/>
    <d v="2017-06-03T00:00:00"/>
    <d v="2017-08-11T00:00:00"/>
    <d v="2017-09-20T00:00:00"/>
    <d v="2017-09-20T00:00:00"/>
    <s v="Converged Communication"/>
    <s v="Lwazi Sam"/>
  </r>
  <r>
    <n v="11"/>
    <s v="OPS-CCM-11"/>
    <s v="C1: Enhance efficiency of Government business processes"/>
    <s v="Remove and Replace the NOC Carpets"/>
    <x v="9"/>
    <m/>
    <m/>
    <m/>
    <m/>
    <s v="Medium"/>
    <s v="SITA Service Delivery"/>
    <s v="Facilities_Management_and_Services"/>
    <s v="Building Maintenance"/>
    <s v="Non-ICT"/>
    <s v="CAPEX"/>
    <s v="WAN"/>
    <n v="222230"/>
    <m/>
    <s v="Once-off"/>
    <n v="100000"/>
    <n v="0"/>
    <n v="0"/>
    <n v="0"/>
    <n v="0"/>
    <n v="0"/>
    <s v="Competitive Bidding"/>
    <m/>
    <m/>
    <d v="2017-04-01T00:00:00"/>
    <d v="2017-05-01T00:00:00"/>
    <d v="2017-05-08T00:00:00"/>
    <d v="2017-05-29T00:00:00"/>
    <d v="2017-06-05T00:00:00"/>
    <d v="2017-09-03T00:00:00"/>
    <d v="2017-09-12T00:00:00"/>
    <d v="2017-09-12T00:00:00"/>
    <s v="Converged Communication"/>
    <s v="Lwazi Sam"/>
  </r>
  <r>
    <m/>
    <m/>
    <m/>
    <m/>
    <x v="20"/>
    <m/>
    <m/>
    <m/>
    <m/>
    <m/>
    <m/>
    <m/>
    <m/>
    <m/>
    <m/>
    <m/>
    <m/>
    <m/>
    <m/>
    <m/>
    <m/>
    <m/>
    <m/>
    <m/>
    <m/>
    <m/>
    <m/>
    <m/>
    <m/>
    <m/>
    <m/>
    <m/>
    <m/>
    <m/>
    <m/>
    <m/>
    <m/>
    <m/>
  </r>
  <r>
    <n v="13"/>
    <s v="OPS-CCM-13"/>
    <s v="C1: Enhance efficiency of Government business processes"/>
    <s v="procurement of 3 x Intel Servers with Linux Operating System software (including maintenance and support for a period of five years)"/>
    <x v="2"/>
    <m/>
    <m/>
    <s v="SAPS"/>
    <m/>
    <s v="High"/>
    <s v="Client Specific Contract"/>
    <s v="Hardware"/>
    <s v="Servers"/>
    <s v="ICT"/>
    <s v="OPEX"/>
    <s v="WAN"/>
    <n v="222230"/>
    <m/>
    <s v="3yrs"/>
    <n v="1613708"/>
    <n v="10000"/>
    <n v="106000"/>
    <n v="112360"/>
    <n v="119101"/>
    <n v="126247"/>
    <s v="Request for Quotation"/>
    <s v="To be published"/>
    <s v="RFB 2003/2014"/>
    <d v="2017-06-30T00:00:00"/>
    <d v="2017-07-14T00:00:00"/>
    <d v="2017-07-21T00:00:00"/>
    <d v="2017-08-11T00:00:00"/>
    <d v="2017-08-18T00:00:00"/>
    <d v="2017-10-26T00:00:00"/>
    <d v="2017-12-05T00:00:00"/>
    <d v="2017-12-05T00:00:00"/>
    <s v="Converged Communication"/>
    <s v="Lwazi Sam"/>
  </r>
  <r>
    <n v="14"/>
    <s v="OPS-CCM-14"/>
    <s v="C1: Enhance efficiency of Government business processes"/>
    <s v="Additional disks for NGN backup server."/>
    <x v="2"/>
    <m/>
    <m/>
    <m/>
    <m/>
    <s v="Low"/>
    <s v="SITA Service Delivery"/>
    <s v="Hardware"/>
    <s v="Storage and Backups"/>
    <s v="ICT"/>
    <s v="CAPEX"/>
    <s v="WAN"/>
    <n v="222230"/>
    <m/>
    <s v="Once-off"/>
    <n v="100000"/>
    <n v="100000"/>
    <n v="0"/>
    <n v="0"/>
    <n v="0"/>
    <n v="0"/>
    <s v="Request for Quotation"/>
    <s v="To be published"/>
    <s v="RFB 2003/2014"/>
    <d v="2017-06-30T00:00:00"/>
    <d v="2017-07-14T00:00:00"/>
    <d v="2017-07-21T00:00:00"/>
    <d v="2017-08-11T00:00:00"/>
    <d v="2017-08-18T00:00:00"/>
    <d v="2017-08-27T00:00:00"/>
    <d v="2017-10-06T00:00:00"/>
    <d v="2017-10-06T00:00:00"/>
    <s v="Converged Communication"/>
    <s v="Lwazi Sam"/>
  </r>
  <r>
    <n v="1"/>
    <s v="OPS-CCM-1"/>
    <s v="Service growth"/>
    <s v="Supply of 10G connectivity plus additional storage for NAS"/>
    <x v="2"/>
    <s v="Enterprise Storage"/>
    <m/>
    <s v="ALL"/>
    <s v="Netapp"/>
    <s v="Medium"/>
    <s v="SITA Service Delivery"/>
    <s v="Hardware"/>
    <s v="Storage and Backups"/>
    <s v="ICT"/>
    <s v="CAPEX"/>
    <s v="WAN"/>
    <n v="222510"/>
    <m/>
    <s v="Once-off"/>
    <n v="1367999.9999999998"/>
    <n v="1367999.9999999998"/>
    <n v="0"/>
    <n v="0"/>
    <n v="0"/>
    <n v="0"/>
    <s v="Request for Quotation"/>
    <m/>
    <m/>
    <d v="2017-04-01T00:00:00"/>
    <d v="2017-05-01T00:00:00"/>
    <d v="2017-05-08T00:00:00"/>
    <d v="2017-05-29T00:00:00"/>
    <d v="2017-06-05T00:00:00"/>
    <d v="2017-09-03T00:00:00"/>
    <d v="2017-09-12T00:00:00"/>
    <m/>
    <s v="Converged Communication"/>
    <m/>
  </r>
  <r>
    <n v="2"/>
    <s v="OPS-CCM-2"/>
    <s v="Service growth"/>
    <s v="Supply of components for Cisco infrastructure used in the SITA GDMZ environment"/>
    <x v="1"/>
    <m/>
    <m/>
    <s v="ALL"/>
    <s v="Cisco"/>
    <s v="High"/>
    <s v="SITA Service Delivery"/>
    <s v="Hardware"/>
    <s v="Maintenance and Support"/>
    <s v="ICT"/>
    <s v="CAPEX"/>
    <s v="WAN"/>
    <n v="222510"/>
    <m/>
    <s v="5yrs"/>
    <n v="5699999.9999999991"/>
    <n v="5699999.9999999991"/>
    <n v="0"/>
    <n v="0"/>
    <n v="0"/>
    <n v="0"/>
    <s v="Request for Quotation"/>
    <m/>
    <m/>
    <d v="2017-04-01T00:00:00"/>
    <d v="2017-05-01T00:00:00"/>
    <d v="2017-05-08T00:00:00"/>
    <d v="2017-05-29T00:00:00"/>
    <d v="2017-06-05T00:00:00"/>
    <d v="2017-09-03T00:00:00"/>
    <d v="2017-09-12T00:00:00"/>
    <m/>
    <s v="Converged Communication"/>
    <m/>
  </r>
  <r>
    <n v="3"/>
    <s v="OPS-CCM-3"/>
    <s v="Service growth"/>
    <s v="Supply of servers for SITA GDMZ environment"/>
    <x v="2"/>
    <m/>
    <m/>
    <s v="ALL"/>
    <s v="No"/>
    <s v="High"/>
    <s v="SITA Service Delivery"/>
    <s v="Hardware"/>
    <s v="Maintenance and Support"/>
    <s v="ICT"/>
    <s v="CAPEX"/>
    <s v="WAN"/>
    <n v="222510"/>
    <m/>
    <s v="5yrs"/>
    <n v="5699999.9999999991"/>
    <n v="5700000"/>
    <n v="0"/>
    <n v="0"/>
    <n v="0"/>
    <n v="0"/>
    <s v="Request for Quotation"/>
    <m/>
    <m/>
    <d v="2017-04-01T00:00:00"/>
    <d v="2017-05-01T00:00:00"/>
    <d v="2017-05-08T00:00:00"/>
    <d v="2017-05-29T00:00:00"/>
    <d v="2017-06-05T00:00:00"/>
    <d v="2017-09-03T00:00:00"/>
    <d v="2017-09-12T00:00:00"/>
    <m/>
    <s v="Converged Communication"/>
    <m/>
  </r>
  <r>
    <n v="4"/>
    <s v="OPS-CCM-4"/>
    <m/>
    <s v="Cisco maintenance renewal for all Concom equipment"/>
    <x v="1"/>
    <m/>
    <m/>
    <s v="ALL"/>
    <s v="Cisco"/>
    <m/>
    <s v="SITA Service Delivery"/>
    <s v="Hardware"/>
    <s v="Maintenance and Support"/>
    <s v="ICT"/>
    <s v="CAPEX"/>
    <s v="WAN"/>
    <n v="222510"/>
    <n v="620050"/>
    <m/>
    <m/>
    <m/>
    <n v="0"/>
    <n v="0"/>
    <n v="0"/>
    <n v="0"/>
    <s v="Request for Quotation"/>
    <m/>
    <s v="RFQ 982-AM-770-2016"/>
    <d v="2017-04-01T00:00:00"/>
    <d v="2017-05-01T00:00:00"/>
    <d v="2017-05-08T00:00:00"/>
    <d v="2017-05-29T00:00:00"/>
    <d v="2017-06-05T00:00:00"/>
    <d v="2017-09-03T00:00:00"/>
    <d v="2017-09-12T00:00:00"/>
    <s v=""/>
    <s v="Converged Communication"/>
    <s v="Noni Mgaga"/>
  </r>
  <r>
    <n v="5"/>
    <s v=""/>
    <s v="Service growth"/>
    <s v="Supply and maintenance of Checkpoint solution for SAPS environment"/>
    <x v="11"/>
    <m/>
    <m/>
    <s v="SAPS"/>
    <s v="Checkpoint"/>
    <s v="High"/>
    <s v="Client Specific Contract"/>
    <s v="Hardware"/>
    <s v="Maintenance and Support"/>
    <s v="ICT"/>
    <s v="CAPEX"/>
    <m/>
    <n v="222510"/>
    <m/>
    <m/>
    <n v="0"/>
    <n v="0"/>
    <n v="0"/>
    <n v="0"/>
    <n v="0"/>
    <n v="0"/>
    <s v="Competitive Bidding"/>
    <m/>
    <s v="RFB 1177-2013"/>
    <d v="2017-04-01T00:00:00"/>
    <d v="2017-05-01T00:00:00"/>
    <d v="2017-05-08T00:00:00"/>
    <d v="2017-05-29T00:00:00"/>
    <d v="2017-06-05T00:00:00"/>
    <d v="2017-09-03T00:00:00"/>
    <d v="2017-09-12T00:00:00"/>
    <s v=""/>
    <m/>
    <m/>
  </r>
  <r>
    <n v="7"/>
    <s v="OPS-CCM-7"/>
    <m/>
    <s v="Provision of Internet service bandwidth to SITA and its clients"/>
    <x v="32"/>
    <m/>
    <m/>
    <s v="ALL"/>
    <s v="NO"/>
    <s v="Medium"/>
    <s v="SITA Service Delivery"/>
    <s v="Services"/>
    <s v="Managed services outsourcing"/>
    <s v="ICT"/>
    <s v="OPEX"/>
    <s v="WAN"/>
    <n v="222510"/>
    <n v="620130"/>
    <s v="3yrs"/>
    <n v="125000000"/>
    <n v="30000000"/>
    <n v="40000000"/>
    <n v="55000000"/>
    <n v="0"/>
    <n v="0"/>
    <s v="Competitive Bidding"/>
    <m/>
    <s v="RFB 1121/2014"/>
    <d v="2017-07-31T00:00:00"/>
    <d v="2017-08-30T00:00:00"/>
    <d v="2017-09-06T00:00:00"/>
    <d v="2017-09-27T00:00:00"/>
    <d v="2017-10-04T00:00:00"/>
    <d v="2018-02-10T00:00:00"/>
    <d v="2018-03-22T00:00:00"/>
    <d v="2018-03-22T00:00:00"/>
    <s v="Converged Communication"/>
    <s v="Noni Mgaga"/>
  </r>
  <r>
    <n v="1"/>
    <s v="OPS-CCM-1"/>
    <s v="Improvement of ICT Infrastructure"/>
    <s v="Appointment of a Service Provider for the Design, Supply, Maintenance and Support of Network Equipment for the SITA NGN Core  for the period of five (2) years"/>
    <x v="1"/>
    <m/>
    <m/>
    <s v="SITA"/>
    <s v="Cisco"/>
    <s v="Medium"/>
    <s v="SITA Service Delivery"/>
    <s v="Communications"/>
    <s v="Network and hardware"/>
    <s v="ICT"/>
    <s v="CAPEX"/>
    <s v="WAN"/>
    <n v="224050"/>
    <n v="113070"/>
    <s v="2yrs"/>
    <n v="170919379.84"/>
    <n v="65892000"/>
    <n v="105027379.84"/>
    <n v="0"/>
    <n v="0"/>
    <n v="0"/>
    <s v="Competitive Bidding"/>
    <s v="To be published"/>
    <m/>
    <d v="2017-03-31T00:00:00"/>
    <d v="2017-04-30T00:00:00"/>
    <d v="2017-05-07T00:00:00"/>
    <d v="2017-05-28T00:00:00"/>
    <d v="2017-06-04T00:00:00"/>
    <d v="2017-10-11T00:00:00"/>
    <d v="2017-11-20T00:00:00"/>
    <d v="2017-11-20T00:00:00"/>
    <s v="Converged Communication"/>
    <s v="Vusumuzi Hlongwane"/>
  </r>
  <r>
    <n v="2"/>
    <m/>
    <s v="Improvement of ICT Infrastructure"/>
    <s v="Procurement of Additional Cisco Routing and Switching Infrastructure for the upgrade of the existing Cisco infrastructure in the SITA Internet/DMZ/OSIS environment "/>
    <x v="1"/>
    <m/>
    <m/>
    <s v="SITA &amp; Clients"/>
    <s v="Cisco"/>
    <s v="Medium"/>
    <s v="SITA Service Delivery"/>
    <s v="Hardware"/>
    <s v="Network and hardware"/>
    <s v="ICT"/>
    <s v="CAPEX"/>
    <s v="WAN"/>
    <n v="224050"/>
    <n v="113070"/>
    <s v="5yrs"/>
    <n v="28384000"/>
    <n v="22000000"/>
    <n v="1596000"/>
    <n v="1596000"/>
    <n v="1596000"/>
    <n v="1596000"/>
    <s v="Competitive Bidding"/>
    <s v="To be published"/>
    <m/>
    <d v="2017-05-31T00:00:00"/>
    <d v="2017-06-30T00:00:00"/>
    <d v="2017-07-07T00:00:00"/>
    <d v="2017-07-28T00:00:00"/>
    <d v="2017-08-04T00:00:00"/>
    <d v="2017-11-02T00:00:00"/>
    <d v="2017-11-11T00:00:00"/>
    <m/>
    <s v="Converged Communication"/>
    <s v="Anthea Rickard"/>
  </r>
  <r>
    <n v="3"/>
    <m/>
    <s v="Improvement of ICT Infrastructure"/>
    <s v="Procurement of Internet Gateway servers for various SITA clients migrating into VPNs (On ad-hoc basis)"/>
    <x v="5"/>
    <m/>
    <m/>
    <s v="SITA &amp; Clients"/>
    <m/>
    <s v="Medium"/>
    <s v="SITA Service Delivery"/>
    <s v="Hardware"/>
    <s v="Servers"/>
    <s v="ICT"/>
    <s v="CAPEX"/>
    <s v="WAN"/>
    <n v="224050"/>
    <n v="113070"/>
    <s v="5yrs"/>
    <n v="5000000"/>
    <n v="1000000"/>
    <n v="1000000"/>
    <n v="1000000"/>
    <n v="1000000"/>
    <n v="1000000"/>
    <s v="Request for Quotation"/>
    <s v="To be published"/>
    <m/>
    <d v="2017-04-30T00:00:00"/>
    <d v="2017-05-30T00:00:00"/>
    <d v="2017-06-06T00:00:00"/>
    <d v="2017-06-27T00:00:00"/>
    <d v="2017-07-04T00:00:00"/>
    <d v="2017-10-02T00:00:00"/>
    <d v="2017-10-11T00:00:00"/>
    <m/>
    <s v="Converged Communication"/>
    <s v="Anthea Rickard"/>
  </r>
  <r>
    <n v="4"/>
    <s v="OPS-CCM-4"/>
    <s v="Improvement of ICT Infrastructure"/>
    <s v="Establishment of a Memorandum of Agreement for the Supply and Maintenance of Software Licenses for the SITA Hosted Voice Platform"/>
    <x v="11"/>
    <m/>
    <m/>
    <s v="SITA &amp; Clients"/>
    <s v="BroadSoft"/>
    <s v="Medium"/>
    <s v="SITA Service Delivery"/>
    <s v="Software"/>
    <s v="Software license"/>
    <s v="ICT"/>
    <s v="CAPEX"/>
    <s v="Non-Catalogue"/>
    <n v="224050"/>
    <n v="113070"/>
    <s v="5yrs"/>
    <n v="83000000"/>
    <n v="14000000"/>
    <n v="17000000"/>
    <n v="17000000"/>
    <n v="17000000"/>
    <n v="18000000"/>
    <s v="Sole-Source Procurement"/>
    <s v="To be published"/>
    <m/>
    <d v="2017-04-30T00:00:00"/>
    <d v="2017-05-30T00:00:00"/>
    <d v="2017-06-06T00:00:00"/>
    <d v="2017-06-27T00:00:00"/>
    <d v="2017-07-04T00:00:00"/>
    <d v="2017-10-11T00:00:00"/>
    <d v="2017-11-20T00:00:00"/>
    <d v="2017-11-20T00:00:00"/>
    <s v="Converged Communication"/>
    <s v="Dumisani Ngobese"/>
  </r>
  <r>
    <n v="5"/>
    <s v="OPS-CCM-5"/>
    <s v="Improvement of ICT Infrastructure"/>
    <s v="Appointment of a Service Provider for the Supply, Maintenance and Support of Site Readiness Assessment Tools for the SITA VoIP Service Offering  for the period of five (5) years"/>
    <x v="33"/>
    <m/>
    <m/>
    <s v="SITA"/>
    <m/>
    <s v="Low"/>
    <s v="SITA Service Delivery"/>
    <s v="Hardware"/>
    <s v="Probes &amp; Taps"/>
    <s v="ICT"/>
    <s v="CAPEX"/>
    <s v="Non-Catalogue"/>
    <n v="224050"/>
    <n v="113070"/>
    <s v="5yrs"/>
    <n v="3000000"/>
    <n v="3000000"/>
    <n v="0"/>
    <n v="0"/>
    <n v="0"/>
    <n v="0"/>
    <s v="Competitive Bidding"/>
    <s v="To be published"/>
    <m/>
    <d v="2017-04-30T00:00:00"/>
    <d v="2017-05-14T00:00:00"/>
    <d v="2017-05-21T00:00:00"/>
    <d v="2017-06-11T00:00:00"/>
    <d v="2017-06-18T00:00:00"/>
    <d v="2017-08-26T00:00:00"/>
    <d v="2017-10-05T00:00:00"/>
    <d v="2017-10-05T00:00:00"/>
    <s v="Converged Communication"/>
    <s v="Dumisani Ngobese"/>
  </r>
  <r>
    <n v="6"/>
    <s v="OPS-CCM-6"/>
    <s v="Improvement of ICT Infrastructure"/>
    <s v="Establishment of a list of accredited service providers for the design, supply, maintenance and support of voice systems for the period of three (3) years"/>
    <x v="15"/>
    <m/>
    <m/>
    <s v="SITA &amp; Clients"/>
    <m/>
    <s v="High"/>
    <s v="SITA Service Delivery"/>
    <s v="Communications"/>
    <s v="Telephony"/>
    <s v="ICT"/>
    <s v="CAPEX"/>
    <s v="Non-Catalogue"/>
    <n v="224050"/>
    <m/>
    <s v="3yrs"/>
    <n v="15000000"/>
    <n v="3125000"/>
    <n v="7500000"/>
    <n v="4375000"/>
    <n v="0"/>
    <n v="0"/>
    <s v="Competitive Bidding"/>
    <s v="To be published"/>
    <s v="RFB1028/2012"/>
    <d v="2017-03-31T00:00:00"/>
    <d v="2017-04-30T00:00:00"/>
    <d v="2017-05-07T00:00:00"/>
    <d v="2017-05-28T00:00:00"/>
    <d v="2017-06-04T00:00:00"/>
    <d v="2017-08-22T00:00:00"/>
    <d v="2017-10-01T00:00:00"/>
    <d v="2017-10-01T00:00:00"/>
    <s v="Converged Communication"/>
    <s v="Dumisani Ngobese"/>
  </r>
  <r>
    <n v="7"/>
    <s v="OPS-CCM-7"/>
    <s v="Improvement of ICT Infrastructure"/>
    <s v="Request for accreditation for the Design, Supply, Installation and Maintenance of Network Equipment for SITA for the period of two (2) years"/>
    <x v="1"/>
    <s v="Power Supply - UPS Install/Maintain"/>
    <m/>
    <s v="SITA &amp; Clients"/>
    <m/>
    <s v="High"/>
    <s v="SITA Service Delivery"/>
    <s v="Communications"/>
    <s v="Network and hardware"/>
    <s v="ICT"/>
    <s v="CAPEX"/>
    <s v="WAN"/>
    <n v="224050"/>
    <m/>
    <s v="2yrs"/>
    <n v="2000000000"/>
    <n v="1000000000"/>
    <n v="1000000000"/>
    <n v="0"/>
    <n v="0"/>
    <n v="0"/>
    <s v="Competitive Bidding"/>
    <s v="Under Adjudication"/>
    <s v="RFB1221/2014"/>
    <d v="2017-04-01T00:00:00"/>
    <d v="2017-05-01T00:00:00"/>
    <d v="2017-05-08T00:00:00"/>
    <d v="2017-05-29T00:00:00"/>
    <d v="2017-06-05T00:00:00"/>
    <d v="2017-09-03T00:00:00"/>
    <d v="2017-09-12T00:00:00"/>
    <d v="2017-09-12T00:00:00"/>
    <s v="Converged Communication"/>
    <s v="Pieter Smith"/>
  </r>
  <r>
    <n v="8"/>
    <s v="OPS-CCM-8"/>
    <s v="Improvement of ICT Infrastructure"/>
    <s v="Appointment a service provider for the Supply, Installation, Maintentance and Support of NGN Edge Routers and Peripherals for Department of Energy "/>
    <x v="1"/>
    <s v="Power Supply - UPS Install/Maintain"/>
    <m/>
    <s v="Energy"/>
    <m/>
    <s v="High"/>
    <s v="SITA Service Delivery"/>
    <s v="Communications"/>
    <s v="Network and hardware"/>
    <s v="ICT"/>
    <s v="CAPEX"/>
    <s v="WAN"/>
    <n v="224050"/>
    <n v="113070"/>
    <s v="Once-off"/>
    <n v="907282"/>
    <n v="907282"/>
    <n v="0"/>
    <n v="0"/>
    <n v="0"/>
    <n v="0"/>
    <s v="Competitive Bidding"/>
    <s v="To be published"/>
    <m/>
    <d v="2017-04-30T00:00:00"/>
    <d v="2017-05-14T00:00:00"/>
    <d v="2017-05-21T00:00:00"/>
    <d v="2017-06-11T00:00:00"/>
    <d v="2017-06-18T00:00:00"/>
    <d v="2017-08-26T00:00:00"/>
    <d v="2017-10-05T00:00:00"/>
    <d v="2017-10-05T00:00:00"/>
    <s v="Converged Communication"/>
    <s v="Ronnie Du Plessis"/>
  </r>
  <r>
    <n v="9"/>
    <s v="OPS-CCM-9"/>
    <s v="Improvement of ICT Infrastructure"/>
    <s v="Appointment of a Service Provider for the Supply, Installation, Maintenance and Support of NGN Edge Routers, Cabinets, UPSs, and Peripherals for KZN Department of Education"/>
    <x v="1"/>
    <s v="Power Supply - UPS Install/Maintain"/>
    <m/>
    <m/>
    <m/>
    <s v="Medium"/>
    <s v="SITA Service Delivery"/>
    <s v="Communications"/>
    <s v="Network and hardware"/>
    <s v="ICT"/>
    <s v="CAPEX"/>
    <s v="WAN"/>
    <n v="224050"/>
    <n v="113070"/>
    <s v="Once-off"/>
    <n v="4864843.2161999997"/>
    <n v="4864843.2161999997"/>
    <n v="0"/>
    <n v="0"/>
    <n v="0"/>
    <n v="0"/>
    <s v="Competitive Bidding"/>
    <s v="To be published"/>
    <m/>
    <d v="2017-05-31T00:00:00"/>
    <d v="2017-06-14T00:00:00"/>
    <d v="2017-06-21T00:00:00"/>
    <d v="2017-07-12T00:00:00"/>
    <d v="2017-07-19T00:00:00"/>
    <d v="2017-09-26T00:00:00"/>
    <d v="2017-11-05T00:00:00"/>
    <d v="2017-11-05T00:00:00"/>
    <s v="Converged Communication"/>
    <s v="Ronnie Du Plessis"/>
  </r>
  <r>
    <n v="10"/>
    <s v="OPS-CCM-10"/>
    <s v="Improvement of ICT Infrastructure"/>
    <s v="Appointment of a Service Provider for the Supply, Installation, Maintenance and Support of NGN Edge Routers, Cabinets, UPSs, and Peripherals for KZN Department of Education"/>
    <x v="1"/>
    <s v="Power Supply - UPS Install/Maintain"/>
    <m/>
    <s v="DPW"/>
    <m/>
    <s v="Medium"/>
    <s v="SITA Service Delivery"/>
    <s v="Communications"/>
    <s v="Network and hardware"/>
    <s v="ICT"/>
    <s v="CAPEX"/>
    <s v="WAN"/>
    <n v="224050"/>
    <n v="113070"/>
    <s v="Once-off"/>
    <n v="853607.75219999999"/>
    <n v="853607.75219999999"/>
    <n v="0"/>
    <n v="0"/>
    <n v="0"/>
    <n v="0"/>
    <s v="Competitive Bidding"/>
    <s v="To be published"/>
    <m/>
    <d v="2017-06-30T00:00:00"/>
    <d v="2017-07-14T00:00:00"/>
    <d v="2017-07-21T00:00:00"/>
    <d v="2017-08-11T00:00:00"/>
    <d v="2017-08-18T00:00:00"/>
    <d v="2017-10-26T00:00:00"/>
    <d v="2017-12-05T00:00:00"/>
    <d v="2017-12-05T00:00:00"/>
    <s v="Converged Communication"/>
    <s v="Ronnie Du Plessis"/>
  </r>
  <r>
    <n v="11"/>
    <s v="OPS-CCM-11"/>
    <s v="Improvement of ICT Infrastructure"/>
    <s v="Appointment of a Service Provider for the Supply, Installation, Maintenance and Support of NGN Edge Routers, Cabinets, UPSs, and Peripherals for National School of Government"/>
    <x v="1"/>
    <s v="Power Supply - UPS Install/Maintain"/>
    <m/>
    <s v="DNSG"/>
    <m/>
    <s v="High"/>
    <s v="SITA Service Delivery"/>
    <s v="Communications"/>
    <s v="Network and hardware"/>
    <s v="ICT"/>
    <s v="CAPEX"/>
    <s v="WAN"/>
    <n v="224050"/>
    <n v="113070"/>
    <s v="Once-off"/>
    <n v="320000"/>
    <n v="320000"/>
    <n v="0"/>
    <n v="0"/>
    <n v="0"/>
    <n v="0"/>
    <s v="Competitive Bidding"/>
    <s v="To be published"/>
    <m/>
    <d v="2017-04-30T00:00:00"/>
    <d v="2017-05-14T00:00:00"/>
    <d v="2017-05-21T00:00:00"/>
    <d v="2017-06-11T00:00:00"/>
    <d v="2017-06-18T00:00:00"/>
    <d v="2017-06-27T00:00:00"/>
    <d v="2017-08-06T00:00:00"/>
    <d v="2017-08-06T00:00:00"/>
    <s v="Converged Communication"/>
    <s v="Ronnie Du Plessis"/>
  </r>
  <r>
    <n v="12"/>
    <s v="OPS-CCM-12"/>
    <s v="Improvement of ICT Infrastructure"/>
    <s v="Appointment of a Service Provider for the Supply, Installation, Maintenance and Support of NGN Edge Routers, Cabinets, UPSs, and Peripherals for National Disaster Management Centre"/>
    <x v="1"/>
    <s v="Power Supply - UPS Install/Maintain"/>
    <m/>
    <m/>
    <m/>
    <s v="Medium"/>
    <s v="SITA Service Delivery"/>
    <s v="Communications"/>
    <s v="Network and hardware"/>
    <s v="ICT"/>
    <s v="CAPEX"/>
    <s v="WAN"/>
    <n v="224050"/>
    <n v="113070"/>
    <s v="Once-off"/>
    <n v="114000"/>
    <n v="114000"/>
    <n v="0"/>
    <n v="0"/>
    <n v="0"/>
    <n v="0"/>
    <s v="Competitive Bidding"/>
    <s v="To be published"/>
    <m/>
    <d v="2017-06-30T00:00:00"/>
    <d v="2017-07-14T00:00:00"/>
    <d v="2017-07-21T00:00:00"/>
    <d v="2017-08-11T00:00:00"/>
    <d v="2017-08-18T00:00:00"/>
    <d v="2017-08-27T00:00:00"/>
    <d v="2017-10-06T00:00:00"/>
    <d v="2017-10-06T00:00:00"/>
    <s v="Converged Communication"/>
    <s v="Ronnie Du Plessis"/>
  </r>
  <r>
    <n v="13"/>
    <s v="OPS-CCM-13"/>
    <s v="Improvement of ICT Infrastructure"/>
    <s v="Appointment of a Service Provider for the Supply, Installation, Maintenance and Support of NGN Edge Routers, Cabinets, UPSs, and Peripherals for KZN Department of Arts and Culture"/>
    <x v="1"/>
    <s v="Power Supply - UPS Install/Maintain"/>
    <m/>
    <s v="DAC"/>
    <m/>
    <s v="Medium"/>
    <s v="SITA Service Delivery"/>
    <s v="Communications"/>
    <s v="Network and hardware"/>
    <s v="ICT"/>
    <s v="CAPEX"/>
    <s v="WAN"/>
    <n v="224050"/>
    <n v="113070"/>
    <s v="Once-off"/>
    <n v="687164.02439999999"/>
    <n v="687164.02439999999"/>
    <n v="0"/>
    <n v="0"/>
    <n v="0"/>
    <n v="0"/>
    <s v="Competitive Bidding"/>
    <s v="To be published"/>
    <m/>
    <d v="2017-06-30T00:00:00"/>
    <d v="2017-07-14T00:00:00"/>
    <d v="2017-07-21T00:00:00"/>
    <d v="2017-08-11T00:00:00"/>
    <d v="2017-08-18T00:00:00"/>
    <d v="2017-10-26T00:00:00"/>
    <d v="2017-12-05T00:00:00"/>
    <d v="2017-12-05T00:00:00"/>
    <s v="Converged Communication"/>
    <s v="Ronnie Du Plessis"/>
  </r>
  <r>
    <n v="14"/>
    <s v="OPS-CCM-14"/>
    <s v="Improvement of ICT Infrastructure"/>
    <s v="Procurement of maint &amp; support for NEXUS switches (Maint renewal for RFQ 1996-783-2013)"/>
    <x v="1"/>
    <m/>
    <m/>
    <s v="SITA"/>
    <m/>
    <s v="Medium"/>
    <s v="SITA Service Delivery"/>
    <s v="Hardware"/>
    <s v="Maintenance and Support"/>
    <s v="ICT"/>
    <s v="OPEX"/>
    <s v="Hosting"/>
    <n v="224050"/>
    <n v="720300"/>
    <s v="3yrs"/>
    <n v="1446234.86"/>
    <n v="482078.29"/>
    <n v="482078.29"/>
    <n v="482078.29"/>
    <n v="0"/>
    <n v="0"/>
    <s v="Competitive Bidding"/>
    <s v="To be published"/>
    <m/>
    <d v="2017-04-30T00:00:00"/>
    <d v="2017-05-14T00:00:00"/>
    <d v="2017-05-21T00:00:00"/>
    <d v="2017-06-11T00:00:00"/>
    <d v="2017-06-18T00:00:00"/>
    <d v="2017-08-26T00:00:00"/>
    <d v="2017-10-05T00:00:00"/>
    <d v="2017-10-05T00:00:00"/>
    <s v="Converged Communication"/>
    <s v="Zakhe Sithole"/>
  </r>
  <r>
    <n v="15"/>
    <s v="OPS-CCM-15"/>
    <s v="Improvement of ICT Infrastructure"/>
    <s v="Appointment of a second service provider to provision five alternative SITA NGN Core links for a period of five (5) years"/>
    <x v="32"/>
    <m/>
    <m/>
    <s v="SITA"/>
    <m/>
    <s v="Medium"/>
    <s v="SITA Service Delivery"/>
    <s v="Communications"/>
    <s v="Network and hardware"/>
    <s v="ICT"/>
    <s v="OPEX"/>
    <s v="WAN"/>
    <n v="224050"/>
    <n v="720380"/>
    <m/>
    <n v="9000000"/>
    <n v="1800000"/>
    <n v="1800000"/>
    <n v="1800000"/>
    <n v="1800000"/>
    <n v="1800000"/>
    <s v="Competitive Bidding"/>
    <s v="To be published"/>
    <m/>
    <d v="2017-05-31T00:00:00"/>
    <d v="2017-06-14T00:00:00"/>
    <d v="2017-06-21T00:00:00"/>
    <d v="2017-07-12T00:00:00"/>
    <d v="2017-07-19T00:00:00"/>
    <d v="2017-09-26T00:00:00"/>
    <d v="2017-11-05T00:00:00"/>
    <d v="2017-11-05T00:00:00"/>
    <s v="Converged Communication"/>
    <s v="Raj Beepat"/>
  </r>
  <r>
    <n v="1"/>
    <s v="SD-PROV-EC-1"/>
    <s v="Infrastructure Upgrade and Modernisation"/>
    <s v="Laptop X 8_x000a_1.Current laptops specification does not meet minimum requirements for software development tools. _x000a_Specification of current laptops_x000a_• Processor: i5 2.6 GHz_x000a_• RAM: 4GB_x000a_ Requirements for development tools_x000a_• Processor: i7  3.6GHz or higher_x000a_• RAM: 16GB_x000a_2. Current laptops are very slow when running software development tools. The performance challenges have a negative impact on productivity"/>
    <x v="3"/>
    <m/>
    <m/>
    <m/>
    <m/>
    <m/>
    <m/>
    <s v="Hardware"/>
    <s v="Desktops and note books"/>
    <s v="ICT"/>
    <s v="CAPEX"/>
    <s v="Application Support"/>
    <n v="215150"/>
    <n v="113201"/>
    <m/>
    <n v="250000"/>
    <n v="250000"/>
    <m/>
    <m/>
    <m/>
    <m/>
    <s v="Request for Quotation"/>
    <s v="To be published"/>
    <m/>
    <d v="2017-05-01T00:00:00"/>
    <d v="2017-05-31T00:00:00"/>
    <d v="2017-06-07T00:00:00"/>
    <d v="2017-06-28T00:00:00"/>
    <d v="2017-07-05T00:00:00"/>
    <d v="2017-10-03T00:00:00"/>
    <d v="2017-10-12T00:00:00"/>
    <d v="2017-10-12T00:00:00"/>
    <s v="SD Prov: EC Provincial Management"/>
    <s v="Mbongeni Shandu"/>
  </r>
  <r>
    <n v="2"/>
    <s v="SD-PROV-EC-2"/>
    <s v="Infrastructure Upgrade and Modernisation"/>
    <s v="SQL Server 2014 R2 X6_x000a_Development environment is in a process of being upgraded to the latest technology platform. This then requires for the production environment to be upgraded to a platform that will support software solutions to be developed using the new technology software"/>
    <x v="26"/>
    <m/>
    <m/>
    <m/>
    <m/>
    <m/>
    <m/>
    <s v="Software"/>
    <s v="Software license"/>
    <s v="ICT"/>
    <s v="CAPEX"/>
    <s v="Application Support"/>
    <n v="215150"/>
    <n v="113201"/>
    <m/>
    <n v="1600000"/>
    <n v="1600000"/>
    <m/>
    <m/>
    <m/>
    <m/>
    <s v="Competitive Bidding"/>
    <s v="To be published"/>
    <m/>
    <d v="2017-05-01T00:00:00"/>
    <d v="2017-05-31T00:00:00"/>
    <d v="2017-06-07T00:00:00"/>
    <d v="2017-06-28T00:00:00"/>
    <d v="2017-07-05T00:00:00"/>
    <d v="2017-10-03T00:00:00"/>
    <d v="2017-10-12T00:00:00"/>
    <d v="2017-10-12T00:00:00"/>
    <s v="SD Prov: EC Provincial Management"/>
    <s v="Mbongeni Shandu"/>
  </r>
  <r>
    <n v="3"/>
    <s v="SD-PROV-EC-3"/>
    <s v="Infrastructure Upgrade and Modernisation"/>
    <s v="Windows Server 2012 R2: Datacenter Edition X2_x000a_This is a prerequisiste for Vmware: vCentre 5 and Vmware: vSphere ESXi 5"/>
    <x v="26"/>
    <m/>
    <m/>
    <m/>
    <m/>
    <m/>
    <m/>
    <s v="Software"/>
    <s v="Software license"/>
    <s v="ICT"/>
    <s v="CAPEX"/>
    <s v="Application Support"/>
    <n v="215150"/>
    <n v="113201"/>
    <m/>
    <n v="250000"/>
    <n v="250000"/>
    <m/>
    <m/>
    <m/>
    <m/>
    <s v="Request for Quotation"/>
    <s v="To be published"/>
    <m/>
    <d v="2017-05-01T00:00:00"/>
    <d v="2017-05-31T00:00:00"/>
    <d v="2017-06-07T00:00:00"/>
    <d v="2017-06-28T00:00:00"/>
    <d v="2017-07-05T00:00:00"/>
    <d v="2017-10-03T00:00:00"/>
    <d v="2017-10-12T00:00:00"/>
    <d v="2017-10-12T00:00:00"/>
    <s v="SD Prov: EC Provincial Management"/>
    <s v="Mbongeni Shandu"/>
  </r>
  <r>
    <n v="4"/>
    <s v="SD-PROV-EC-4"/>
    <s v="Infrastructure Upgrade and Modernisation"/>
    <s v="Digital Voice Recorder_x000a_For conducting business requirements elicitation sessions or meetings. Memory: +2GB, voice to text conveter, Micro SD memory card port, Time-stamped recording"/>
    <x v="4"/>
    <m/>
    <m/>
    <m/>
    <m/>
    <m/>
    <m/>
    <s v="Communications"/>
    <s v="Audio Visual Equipment"/>
    <s v="ICT"/>
    <s v="CAPEX"/>
    <s v="Application Support"/>
    <n v="215150"/>
    <n v="113201"/>
    <m/>
    <n v="10000"/>
    <n v="10000"/>
    <m/>
    <m/>
    <m/>
    <m/>
    <s v="Request for Quotation"/>
    <s v="To be published"/>
    <m/>
    <d v="2017-05-01T00:00:00"/>
    <d v="2017-05-31T00:00:00"/>
    <d v="2017-06-07T00:00:00"/>
    <d v="2017-06-28T00:00:00"/>
    <d v="2017-07-05T00:00:00"/>
    <d v="2017-10-03T00:00:00"/>
    <d v="2017-10-12T00:00:00"/>
    <d v="2017-10-12T00:00:00"/>
    <s v="SD Prov: EC Provincial Management"/>
    <s v="Mbongeni Shandu"/>
  </r>
  <r>
    <n v="5"/>
    <s v="SD-PROV-EC-5"/>
    <s v="Infrastructure Upgrade and Modernisation"/>
    <s v="Portable Projector_x000a_Ultra Portable Led Projector_x000a_Sd Card Port or External Device port_x000a_wireless presentation capability"/>
    <x v="4"/>
    <m/>
    <m/>
    <m/>
    <s v="Projector &amp; White Board"/>
    <m/>
    <m/>
    <s v="Communications"/>
    <s v="Audio Visual Equipment"/>
    <s v="ICT"/>
    <s v="CAPEX"/>
    <s v="Application Support"/>
    <n v="215150"/>
    <n v="113201"/>
    <m/>
    <n v="15000"/>
    <n v="15000"/>
    <m/>
    <m/>
    <m/>
    <m/>
    <s v="Request for Quotation"/>
    <s v="To be published"/>
    <m/>
    <d v="2017-05-01T00:00:00"/>
    <d v="2017-05-31T00:00:00"/>
    <d v="2017-06-07T00:00:00"/>
    <d v="2017-06-28T00:00:00"/>
    <d v="2017-07-05T00:00:00"/>
    <d v="2017-10-03T00:00:00"/>
    <d v="2017-10-12T00:00:00"/>
    <d v="2017-10-12T00:00:00"/>
    <s v="SD Prov: EC Provincial Management"/>
    <s v="Mbongeni Shandu"/>
  </r>
  <r>
    <n v="6"/>
    <s v="SD-PROV-EC-6"/>
    <s v="Infrastructure Upgrade and Modernisation"/>
    <s v="Interactive Whiteboard_x000a_Interactive whiteboard for use in conducting presentations, decision making/ brainstorming sessions, meetings etc. High resolution and quick response. Infrared image procession, usb port"/>
    <x v="4"/>
    <m/>
    <m/>
    <m/>
    <s v="Projector &amp; White Board"/>
    <m/>
    <m/>
    <s v="Hardware"/>
    <s v="Peripherals"/>
    <s v="ICT"/>
    <s v="CAPEX"/>
    <s v="Application Support"/>
    <n v="215150"/>
    <n v="113201"/>
    <m/>
    <n v="20000"/>
    <n v="20000"/>
    <m/>
    <m/>
    <m/>
    <m/>
    <s v="Request for Quotation"/>
    <s v="To be published"/>
    <m/>
    <d v="2017-05-01T00:00:00"/>
    <d v="2017-05-31T00:00:00"/>
    <d v="2017-06-07T00:00:00"/>
    <d v="2017-06-28T00:00:00"/>
    <d v="2017-07-05T00:00:00"/>
    <d v="2017-10-03T00:00:00"/>
    <d v="2017-10-12T00:00:00"/>
    <d v="2017-10-12T00:00:00"/>
    <s v="SD Prov: EC Provincial Management"/>
    <s v="Mbongeni Shandu"/>
  </r>
  <r>
    <n v="7"/>
    <s v="SD-PROV-EC-7"/>
    <s v="Infrastructure Upgrade and Modernisation"/>
    <s v="Microsoft Premier Support Service: Assessment of technology/applicaton development infrastructure and continious technical support"/>
    <x v="26"/>
    <m/>
    <m/>
    <m/>
    <s v="Microsoft"/>
    <m/>
    <m/>
    <s v="Services"/>
    <s v="Consulting"/>
    <s v="ICT"/>
    <s v="CAPEX"/>
    <s v="Application Support"/>
    <n v="215150"/>
    <n v="113201"/>
    <m/>
    <n v="3310000"/>
    <n v="1000000"/>
    <n v="1100000"/>
    <n v="1210000"/>
    <m/>
    <m/>
    <s v="Sole-Source Procurement"/>
    <s v="To be published"/>
    <m/>
    <d v="2017-05-01T00:00:00"/>
    <d v="2017-05-31T00:00:00"/>
    <d v="2017-06-07T00:00:00"/>
    <d v="2017-06-28T00:00:00"/>
    <d v="2017-07-05T00:00:00"/>
    <d v="2017-10-03T00:00:00"/>
    <d v="2017-10-12T00:00:00"/>
    <d v="2017-10-12T00:00:00"/>
    <s v="SD Prov: EC Provincial Management"/>
    <s v="Mbongeni Shandu"/>
  </r>
  <r>
    <n v="8"/>
    <s v="SD-PROV-EC-9"/>
    <s v="General repair and maintanance of offices"/>
    <s v="Purchase and installation of Blinds for the PE Office"/>
    <x v="9"/>
    <m/>
    <m/>
    <m/>
    <m/>
    <m/>
    <m/>
    <s v="Facilities_Management_and_Services"/>
    <s v="Building Maintenance"/>
    <s v="Non-ICT"/>
    <s v="OPEX"/>
    <s v="General Repair and Maintenance - Indirec"/>
    <n v="215120"/>
    <n v="720330"/>
    <m/>
    <n v="16000"/>
    <n v="16000"/>
    <m/>
    <m/>
    <m/>
    <m/>
    <s v="Request for Quotation"/>
    <s v="To be published"/>
    <m/>
    <d v="2017-05-01T00:00:00"/>
    <d v="2017-05-31T00:00:00"/>
    <d v="2017-06-07T00:00:00"/>
    <d v="2017-06-28T00:00:00"/>
    <d v="2017-07-05T00:00:00"/>
    <d v="2017-10-03T00:00:00"/>
    <d v="2017-10-12T00:00:00"/>
    <d v="2017-10-12T00:00:00"/>
    <s v="SD Prov: EC Provincial Management"/>
    <s v="Nomonde Mandwara"/>
  </r>
  <r>
    <n v="1"/>
    <s v="SD-PROV-FS-1"/>
    <s v=" Infrastructure upgrades and modernisation milestones completed as per plan"/>
    <s v="Procurement of 2 x manageable switches for the DataCentre"/>
    <x v="1"/>
    <m/>
    <m/>
    <m/>
    <s v="Switches"/>
    <m/>
    <m/>
    <s v="Hardware"/>
    <s v="Hosting"/>
    <s v="ICT"/>
    <s v="CAPEX"/>
    <s v="Hosting"/>
    <n v="214150"/>
    <n v="620020"/>
    <m/>
    <n v="200000"/>
    <n v="200000"/>
    <m/>
    <m/>
    <m/>
    <m/>
    <s v="Request for Quotation"/>
    <s v="To be published"/>
    <m/>
    <d v="2017-05-01T00:00:00"/>
    <d v="2017-05-31T00:00:00"/>
    <d v="2017-06-07T00:00:00"/>
    <d v="2017-06-28T00:00:00"/>
    <d v="2017-07-05T00:00:00"/>
    <d v="2017-10-03T00:00:00"/>
    <d v="2017-10-12T00:00:00"/>
    <d v="2017-10-12T00:00:00"/>
    <s v="SD Prov: FS Provincial Management"/>
    <s v="Herman van Aardt"/>
  </r>
  <r>
    <n v="2"/>
    <s v="SD-PROV-FS-2"/>
    <s v=" Infrastructure upgrades and modernisation milestones completed as per plan"/>
    <s v="Procurement of monitoring software for the SAN environment"/>
    <x v="11"/>
    <m/>
    <m/>
    <m/>
    <m/>
    <m/>
    <m/>
    <s v="Software"/>
    <s v="Management tools"/>
    <s v="ICT"/>
    <s v="CAPEX"/>
    <s v="Hosting"/>
    <n v="214150"/>
    <n v="620010"/>
    <m/>
    <n v="8500000"/>
    <n v="2500000"/>
    <n v="3000000"/>
    <n v="3000000"/>
    <m/>
    <m/>
    <s v="Competitive Bidding"/>
    <s v="To be published"/>
    <m/>
    <d v="2017-05-01T00:00:00"/>
    <d v="2017-05-31T00:00:00"/>
    <d v="2017-06-07T00:00:00"/>
    <d v="2017-06-28T00:00:00"/>
    <d v="2017-07-05T00:00:00"/>
    <d v="2017-10-03T00:00:00"/>
    <d v="2017-10-12T00:00:00"/>
    <d v="2017-10-12T00:00:00"/>
    <s v="SD Prov: FS Provincial Management"/>
    <s v="Herman van Aardt"/>
  </r>
  <r>
    <n v="3"/>
    <s v="SD-PROV-FS-3"/>
    <s v=" Infrastructure upgrades and modernisation milestones completed as per plan"/>
    <s v="Upgrade of SAN Equipment "/>
    <x v="23"/>
    <m/>
    <m/>
    <m/>
    <m/>
    <m/>
    <m/>
    <s v="Hardware"/>
    <s v="Hosting"/>
    <s v="ICT"/>
    <s v="CAPEX"/>
    <s v="Hosting"/>
    <n v="214150"/>
    <n v="620020"/>
    <m/>
    <n v="29900000"/>
    <n v="4900000"/>
    <n v="10000000"/>
    <n v="15000000"/>
    <m/>
    <m/>
    <s v="Competitive Bidding"/>
    <s v="To be published"/>
    <m/>
    <d v="2017-05-01T00:00:00"/>
    <d v="2017-05-31T00:00:00"/>
    <d v="2017-06-07T00:00:00"/>
    <d v="2017-06-28T00:00:00"/>
    <d v="2017-07-05T00:00:00"/>
    <d v="2017-10-03T00:00:00"/>
    <d v="2017-10-12T00:00:00"/>
    <d v="2017-10-12T00:00:00"/>
    <s v="SD Prov: FS Provincial Management"/>
    <s v="Herman van Aardt"/>
  </r>
  <r>
    <n v="4"/>
    <s v="SD-PROV-FS-4"/>
    <s v=" Infrastructure upgrades and modernisation milestones completed as per plan"/>
    <s v="Replacement of Ocè laser printer"/>
    <x v="4"/>
    <m/>
    <m/>
    <m/>
    <m/>
    <m/>
    <m/>
    <s v="Hardware"/>
    <s v="Printers"/>
    <s v="ICT"/>
    <s v="CAPEX"/>
    <s v="Printing"/>
    <n v="214150"/>
    <n v="620020"/>
    <m/>
    <n v="5000000"/>
    <n v="5000000"/>
    <m/>
    <m/>
    <m/>
    <m/>
    <s v="Competitive Bidding"/>
    <s v="To be published"/>
    <m/>
    <d v="2017-05-01T00:00:00"/>
    <d v="2017-05-31T00:00:00"/>
    <d v="2017-06-07T00:00:00"/>
    <d v="2017-06-28T00:00:00"/>
    <d v="2017-07-05T00:00:00"/>
    <d v="2017-10-03T00:00:00"/>
    <d v="2017-10-12T00:00:00"/>
    <d v="2017-10-12T00:00:00"/>
    <s v="SD Prov: FS Provincial Management"/>
    <s v="Manie Swarts"/>
  </r>
  <r>
    <n v="5"/>
    <s v="SD-PROV-FS-6"/>
    <s v="Service Delivery"/>
    <s v="Purchasing of printing and computer consumables"/>
    <x v="29"/>
    <m/>
    <m/>
    <m/>
    <m/>
    <m/>
    <m/>
    <s v="Hardware"/>
    <s v="Print and copy services"/>
    <s v="ICT"/>
    <s v="OPEX"/>
    <s v="Printing"/>
    <n v="214150"/>
    <n v="620100"/>
    <m/>
    <n v="1465224"/>
    <n v="240000"/>
    <n v="264000"/>
    <n v="290400"/>
    <n v="319440"/>
    <n v="351384"/>
    <s v="Request for Quotation"/>
    <s v="To be published"/>
    <m/>
    <d v="2017-05-01T00:00:00"/>
    <d v="2017-05-31T00:00:00"/>
    <d v="2017-06-07T00:00:00"/>
    <d v="2017-06-28T00:00:00"/>
    <d v="2017-07-05T00:00:00"/>
    <d v="2017-10-03T00:00:00"/>
    <d v="2017-10-12T00:00:00"/>
    <d v="2017-10-12T00:00:00"/>
    <s v="SD Prov: FS Provincial Management"/>
    <s v="Manie Swarts"/>
  </r>
  <r>
    <n v="6"/>
    <s v="SD-PROV-FS-7"/>
    <s v="Service Delivery"/>
    <s v="Procurement of non-Standard laser paper"/>
    <x v="12"/>
    <m/>
    <m/>
    <m/>
    <m/>
    <m/>
    <m/>
    <s v="Print_and_Stationery"/>
    <s v="Stationery"/>
    <s v="Non-ICT"/>
    <s v="OPEX"/>
    <s v="Printing"/>
    <n v="214150"/>
    <n v="620100"/>
    <m/>
    <n v="1526275"/>
    <n v="250000"/>
    <n v="275000"/>
    <n v="302500"/>
    <n v="332750"/>
    <n v="366025"/>
    <s v="Request for Quotation"/>
    <s v="To be published"/>
    <m/>
    <d v="2017-05-01T00:00:00"/>
    <d v="2017-05-31T00:00:00"/>
    <d v="2017-06-07T00:00:00"/>
    <d v="2017-06-28T00:00:00"/>
    <d v="2017-07-05T00:00:00"/>
    <d v="2017-10-03T00:00:00"/>
    <d v="2017-10-12T00:00:00"/>
    <d v="2017-10-12T00:00:00"/>
    <s v="SD Prov: FS Provincial Management"/>
    <s v="Manie Swarts"/>
  </r>
  <r>
    <n v="7"/>
    <s v="SD-PROV-FS-14"/>
    <s v="Service Delivery"/>
    <s v="Delphi 10 Seattle Enterprise"/>
    <x v="11"/>
    <m/>
    <m/>
    <m/>
    <m/>
    <m/>
    <m/>
    <s v="Software"/>
    <s v="Development tools"/>
    <s v="ICT"/>
    <s v="CAPEX"/>
    <s v="Application Development"/>
    <n v="214160"/>
    <n v="620010"/>
    <m/>
    <n v="56083.44"/>
    <m/>
    <n v="56083.44"/>
    <m/>
    <m/>
    <m/>
    <s v="Request for Quotation"/>
    <s v="To be published"/>
    <m/>
    <d v="2017-05-01T00:00:00"/>
    <d v="2017-05-31T00:00:00"/>
    <d v="2017-06-07T00:00:00"/>
    <d v="2017-06-28T00:00:00"/>
    <d v="2017-07-05T00:00:00"/>
    <d v="2017-10-03T00:00:00"/>
    <d v="2017-10-12T00:00:00"/>
    <d v="2017-10-12T00:00:00"/>
    <s v="SD Prov: FS Provincial Management"/>
    <s v="Leon Schroeder"/>
  </r>
  <r>
    <n v="8"/>
    <s v="SD-PROV-FS-15"/>
    <s v="Service Delivery"/>
    <s v="Replenishment of A3 and A4 laser paper"/>
    <x v="12"/>
    <m/>
    <m/>
    <m/>
    <m/>
    <m/>
    <m/>
    <s v="Print_and_Stationery"/>
    <s v="Stationery"/>
    <s v="Non-ICT"/>
    <s v="OPEX"/>
    <s v="Printing"/>
    <n v="214150"/>
    <n v="620100"/>
    <m/>
    <n v="9768160"/>
    <n v="1600000"/>
    <n v="1760000"/>
    <n v="1936000"/>
    <n v="2129600"/>
    <n v="2342560"/>
    <s v="Competitive Bidding"/>
    <s v="To be published"/>
    <m/>
    <d v="2017-04-15T00:00:00"/>
    <d v="2017-05-15T00:00:00"/>
    <d v="2017-05-22T00:00:00"/>
    <d v="2017-06-12T00:00:00"/>
    <d v="2017-06-19T00:00:00"/>
    <d v="2017-09-17T00:00:00"/>
    <d v="2017-09-26T00:00:00"/>
    <d v="2017-09-26T00:00:00"/>
    <s v="SD Prov: FS Provincial Management"/>
    <s v="Manie Swarts"/>
  </r>
  <r>
    <n v="1"/>
    <s v="SD-PROV-KZN-1"/>
    <s v="Improve Security of Government Data assets"/>
    <s v="UPS Modules upgrdae in Pietermaritzburg Data Centre. Business case signed by Andile Pama."/>
    <x v="6"/>
    <m/>
    <m/>
    <m/>
    <m/>
    <m/>
    <m/>
    <s v="Facilities_Management_and_Services"/>
    <s v="Building Maintenance"/>
    <s v="Non-ICT"/>
    <s v="CAPEX"/>
    <s v="Hosting and Housing Services"/>
    <n v="215240"/>
    <n v="113101"/>
    <m/>
    <n v="5000000"/>
    <n v="2500000"/>
    <n v="2500000"/>
    <m/>
    <m/>
    <m/>
    <s v="Competitive Bidding"/>
    <s v="To be published"/>
    <m/>
    <d v="2017-05-01T00:00:00"/>
    <d v="2017-05-31T00:00:00"/>
    <d v="2017-06-07T00:00:00"/>
    <d v="2017-06-28T00:00:00"/>
    <d v="2017-07-05T00:00:00"/>
    <d v="2017-10-03T00:00:00"/>
    <d v="2017-10-12T00:00:00"/>
    <d v="2017-10-12T00:00:00"/>
    <s v="SD Prov: KZN Provincial Management"/>
    <s v="Loshnie Padayachee"/>
  </r>
  <r>
    <n v="2"/>
    <s v="SD-PROV-KZN-2"/>
    <s v="Enhancing the efficiency of Government business processes"/>
    <s v="Full Colour Laser Printer. Business case signed by Andile Pama."/>
    <x v="4"/>
    <m/>
    <m/>
    <m/>
    <m/>
    <m/>
    <m/>
    <s v="Hardware"/>
    <s v="Hosting"/>
    <s v="ICT"/>
    <s v="CAPEX"/>
    <s v="Printing Services"/>
    <n v="215240"/>
    <n v="113201"/>
    <m/>
    <n v="2600000"/>
    <n v="2600000"/>
    <m/>
    <m/>
    <m/>
    <m/>
    <s v="Competitive Bidding"/>
    <s v="To be published"/>
    <m/>
    <d v="2017-04-01T00:00:00"/>
    <d v="2017-05-01T00:00:00"/>
    <d v="2017-05-08T00:00:00"/>
    <d v="2017-05-29T00:00:00"/>
    <d v="2017-06-05T00:00:00"/>
    <d v="2017-09-03T00:00:00"/>
    <d v="2017-09-12T00:00:00"/>
    <d v="2017-09-12T00:00:00"/>
    <s v="SD Prov: KZN Provincial Management"/>
    <s v="Loshnie Padayachee"/>
  </r>
  <r>
    <n v="3"/>
    <s v="SD-PROV-KZN-3"/>
    <s v="To provide high-quality IT services to enable Government to deliver efficient and convenient services through the use of ICT"/>
    <s v="IBM COGNOS Business Intelligence software. Business case signed by Andile Pama."/>
    <x v="11"/>
    <m/>
    <m/>
    <m/>
    <s v="IBM Cognos"/>
    <m/>
    <m/>
    <s v="Software"/>
    <s v="Hosting"/>
    <s v="ICT"/>
    <s v="CAPEX"/>
    <s v="Hosting Services"/>
    <n v="215240"/>
    <n v="113301"/>
    <m/>
    <n v="200000"/>
    <n v="200000"/>
    <m/>
    <m/>
    <m/>
    <m/>
    <s v="Request for Quotation"/>
    <s v="To be published"/>
    <m/>
    <d v="2017-04-01T00:00:00"/>
    <d v="2017-05-01T00:00:00"/>
    <d v="2017-05-08T00:00:00"/>
    <d v="2017-05-29T00:00:00"/>
    <d v="2017-06-05T00:00:00"/>
    <d v="2017-09-03T00:00:00"/>
    <d v="2017-09-12T00:00:00"/>
    <d v="2017-09-12T00:00:00"/>
    <s v="SD Prov: KZN Provincial Management"/>
    <s v="Loshnie Padayachee"/>
  </r>
  <r>
    <n v="4"/>
    <s v="SD-PROV-KZN-4"/>
    <s v="Enhancing the efficiency of Government business processes "/>
    <s v="Structured Cabling for Data Centre. Business case signed by Andile Pama."/>
    <x v="1"/>
    <m/>
    <m/>
    <m/>
    <s v="Cabling"/>
    <m/>
    <m/>
    <s v="Hardware"/>
    <s v="Hosting"/>
    <s v="ICT"/>
    <s v="CAPEX"/>
    <s v="Hosting Services"/>
    <n v="215240"/>
    <n v="113201"/>
    <m/>
    <n v="400000"/>
    <n v="400000"/>
    <m/>
    <m/>
    <m/>
    <m/>
    <s v="Request for Quotation"/>
    <s v="To be published"/>
    <m/>
    <d v="2017-04-01T00:00:00"/>
    <d v="2017-05-01T00:00:00"/>
    <d v="2017-05-08T00:00:00"/>
    <d v="2017-05-29T00:00:00"/>
    <d v="2017-06-05T00:00:00"/>
    <d v="2017-09-03T00:00:00"/>
    <d v="2017-09-12T00:00:00"/>
    <d v="2017-09-12T00:00:00"/>
    <s v="SD Prov: KZN Provincial Management"/>
    <s v="Loshnie Padayachee"/>
  </r>
  <r>
    <n v="5"/>
    <s v="SD-PROV-KZN-5"/>
    <s v="To provide high-quality IT services to enable Government to deliver efficient and convenient services through the use of ICT"/>
    <s v="Midrange Environment Upgrade consisting of Hosting Storage Upgrade (R11,500,000.00) and Backup Drives (R160,000.00). Business case signed by Andile Pama. Note: This is for both Hardware and Software."/>
    <x v="23"/>
    <m/>
    <m/>
    <m/>
    <s v="Oracle hardware_x000a__x000a_Microsoft licenses_x000a__x000a_Netbackup Licenses"/>
    <m/>
    <m/>
    <s v="Hardware"/>
    <s v="Hosting"/>
    <s v="ICT"/>
    <s v="CAPEX"/>
    <s v="Hosting Services"/>
    <n v="215240"/>
    <n v="113201"/>
    <m/>
    <n v="11600000"/>
    <n v="11600000"/>
    <m/>
    <m/>
    <m/>
    <m/>
    <s v="Competitive Bidding"/>
    <s v="To be published"/>
    <m/>
    <d v="2017-04-01T00:00:00"/>
    <d v="2017-05-01T00:00:00"/>
    <d v="2017-05-08T00:00:00"/>
    <d v="2017-05-29T00:00:00"/>
    <d v="2017-06-05T00:00:00"/>
    <d v="2017-09-03T00:00:00"/>
    <d v="2017-09-12T00:00:00"/>
    <d v="2017-09-12T00:00:00"/>
    <s v="SD Prov: KZN Provincial Management"/>
    <s v="Loshnie Padayachee"/>
  </r>
  <r>
    <n v="6"/>
    <s v="SD-PROV-KZN-6"/>
    <s v="Improve Security of Government Data assets"/>
    <s v="Air-conditioning Maintenance Contract"/>
    <x v="7"/>
    <m/>
    <m/>
    <m/>
    <s v="Air-Conditioning"/>
    <m/>
    <m/>
    <s v="Facilities_Management_and_Services"/>
    <s v="Building Maintenance"/>
    <s v="Non-ICT"/>
    <s v="OPEX"/>
    <s v="Hosting and Housing Services"/>
    <n v="215240"/>
    <n v="720250"/>
    <m/>
    <n v="360000"/>
    <n v="360000"/>
    <m/>
    <m/>
    <m/>
    <m/>
    <s v="Request for Quotation"/>
    <s v="To be published"/>
    <m/>
    <d v="2017-04-01T00:00:00"/>
    <d v="2017-05-01T00:00:00"/>
    <d v="2017-05-08T00:00:00"/>
    <d v="2017-05-29T00:00:00"/>
    <d v="2017-06-05T00:00:00"/>
    <d v="2017-09-03T00:00:00"/>
    <d v="2017-09-12T00:00:00"/>
    <d v="2017-09-12T00:00:00"/>
    <s v="SD Prov: KZN Provincial Management"/>
    <s v="Percy Aiyer"/>
  </r>
  <r>
    <n v="7"/>
    <s v="SD-PROV-KZN-7"/>
    <s v="Transform SITA into customer centric organisation"/>
    <s v="Procurement request Oracle hardware maintenance February 2016"/>
    <x v="15"/>
    <m/>
    <m/>
    <m/>
    <s v="Oracle"/>
    <m/>
    <m/>
    <s v="Hardware"/>
    <s v="Maintenance and Support"/>
    <s v="ICT"/>
    <s v="OPEX"/>
    <s v="Hosting Services"/>
    <n v="215240"/>
    <n v="620050"/>
    <m/>
    <n v="220000"/>
    <n v="220000"/>
    <m/>
    <m/>
    <m/>
    <m/>
    <s v="Request for Quotation"/>
    <s v="To be published"/>
    <m/>
    <d v="2017-04-01T00:00:00"/>
    <d v="2017-05-01T00:00:00"/>
    <d v="2017-05-08T00:00:00"/>
    <d v="2017-05-29T00:00:00"/>
    <d v="2017-06-05T00:00:00"/>
    <d v="2017-09-03T00:00:00"/>
    <d v="2017-09-12T00:00:00"/>
    <d v="2017-09-12T00:00:00"/>
    <s v="SD Prov: KZN Provincial Management"/>
    <s v="Robyn Olivier"/>
  </r>
  <r>
    <n v="8"/>
    <s v="SD-PROV-KZN-8"/>
    <s v="Transform SITA into customer centric organisation"/>
    <s v="Procurement request Oracle hardware maintenance for four (4) Ultra 24 workstations, three (3) T5120 servers, four (4) Sun Fire X4140 servers, Sun Fire X4540 server, Sun Fire X4200 server, two (2) Fibre channel Brocade 300 switches, StorageTek L48 tape library, X4200 and a StorageTek 2540 SAN for KZN"/>
    <x v="2"/>
    <m/>
    <m/>
    <m/>
    <s v="Oracle"/>
    <m/>
    <m/>
    <s v="Hardware"/>
    <s v="Maintenance and Support"/>
    <s v="ICT"/>
    <s v="OPEX"/>
    <s v="Hosting Services"/>
    <n v="215240"/>
    <n v="620050"/>
    <m/>
    <n v="170000"/>
    <n v="170000"/>
    <m/>
    <m/>
    <m/>
    <m/>
    <s v="Request for Quotation"/>
    <s v="To be published"/>
    <m/>
    <d v="2017-04-01T00:00:00"/>
    <d v="2017-05-01T00:00:00"/>
    <d v="2017-05-08T00:00:00"/>
    <d v="2017-05-29T00:00:00"/>
    <d v="2017-06-05T00:00:00"/>
    <d v="2017-09-03T00:00:00"/>
    <d v="2017-09-12T00:00:00"/>
    <d v="2017-09-12T00:00:00"/>
    <s v="SD Prov: KZN Provincial Management"/>
    <s v="Robyn Olivier"/>
  </r>
  <r>
    <n v="9"/>
    <s v="SD-PROV-KZN-9"/>
    <s v="Transform SITA into customer centric organisation"/>
    <s v="Procurement request_x000a_For the approval to go out on RFQ for a scanning and prepping service for the KZN: Department of Transport for a period of three (3) years_x000a_ "/>
    <x v="15"/>
    <m/>
    <m/>
    <m/>
    <m/>
    <m/>
    <m/>
    <s v="Services"/>
    <s v="Managed services outsourcing"/>
    <s v="ICT"/>
    <s v="OPEX"/>
    <s v="Hosting Services"/>
    <n v="215240"/>
    <n v="620090"/>
    <m/>
    <n v="6000000"/>
    <n v="6000000"/>
    <m/>
    <m/>
    <m/>
    <m/>
    <s v="Competitive Bidding"/>
    <s v="To be published"/>
    <m/>
    <d v="2017-04-01T00:00:00"/>
    <d v="2017-05-01T00:00:00"/>
    <d v="2017-05-08T00:00:00"/>
    <d v="2017-05-29T00:00:00"/>
    <d v="2017-06-05T00:00:00"/>
    <d v="2017-09-03T00:00:00"/>
    <d v="2017-09-12T00:00:00"/>
    <d v="2017-09-12T00:00:00"/>
    <s v="SD Prov: KZN Provincial Management"/>
    <s v="Robyn Olivier"/>
  </r>
  <r>
    <n v="10"/>
    <s v="SD-PROV-KZN-10"/>
    <s v="Transform SITA into customer centric organisation"/>
    <s v="Procurement request_x000a_For the approval to go out on RFQ for a scanning and prepping service for the KZN: Department of Transport: RTI for a period of one (1) year_x000a_ "/>
    <x v="15"/>
    <m/>
    <m/>
    <m/>
    <m/>
    <m/>
    <m/>
    <s v="Services"/>
    <s v="Managed services outsourcing"/>
    <s v="ICT"/>
    <s v="OPEX"/>
    <s v="Hosting Services"/>
    <n v="215240"/>
    <n v="620090"/>
    <m/>
    <n v="400000"/>
    <n v="400000"/>
    <m/>
    <m/>
    <m/>
    <m/>
    <s v="Request for Quotation"/>
    <s v="To be published"/>
    <m/>
    <d v="2017-04-01T00:00:00"/>
    <d v="2017-05-01T00:00:00"/>
    <d v="2017-05-08T00:00:00"/>
    <d v="2017-05-29T00:00:00"/>
    <d v="2017-06-05T00:00:00"/>
    <d v="2017-09-03T00:00:00"/>
    <d v="2017-09-12T00:00:00"/>
    <d v="2017-09-12T00:00:00"/>
    <s v="SD Prov: KZN Provincial Management"/>
    <s v="Robyn Olivier"/>
  </r>
  <r>
    <n v="11"/>
    <s v="SD-PROV-KZN-11"/>
    <s v="Transform SITA into customer centric organisation"/>
    <s v="Procurement request Cognos BI license re-instatement and renewal 2016"/>
    <x v="11"/>
    <m/>
    <m/>
    <m/>
    <s v="IBM Cognos"/>
    <m/>
    <m/>
    <s v="Software"/>
    <s v="Software license"/>
    <s v="ICT"/>
    <s v="OPEX"/>
    <s v="Hosting Services"/>
    <n v="215240"/>
    <n v="620010"/>
    <m/>
    <n v="300000"/>
    <n v="300000"/>
    <m/>
    <m/>
    <m/>
    <m/>
    <s v="Request for Quotation"/>
    <s v="To be published"/>
    <m/>
    <d v="2017-04-01T00:00:00"/>
    <d v="2017-05-01T00:00:00"/>
    <d v="2017-05-08T00:00:00"/>
    <d v="2017-05-29T00:00:00"/>
    <d v="2017-06-05T00:00:00"/>
    <d v="2017-09-03T00:00:00"/>
    <d v="2017-09-12T00:00:00"/>
    <d v="2017-09-12T00:00:00"/>
    <s v="SD Prov: KZN Provincial Management"/>
    <s v="Robyn Olivier"/>
  </r>
  <r>
    <n v="12"/>
    <s v="SD-PROV-KZN-12"/>
    <s v="Transform SITA into customer centric organisation"/>
    <s v="Procurement request Cognos BI license re-instatement and renewal for Treasury"/>
    <x v="11"/>
    <m/>
    <m/>
    <m/>
    <s v="IBM Cognos"/>
    <m/>
    <m/>
    <s v="Software"/>
    <s v="Software license"/>
    <s v="ICT"/>
    <s v="OPEX"/>
    <s v="Hosting Services"/>
    <n v="215240"/>
    <n v="620010"/>
    <m/>
    <n v="500000"/>
    <n v="500000"/>
    <m/>
    <m/>
    <m/>
    <m/>
    <s v="Request for Quotation"/>
    <s v="To be published"/>
    <m/>
    <d v="2017-04-01T00:00:00"/>
    <d v="2017-05-01T00:00:00"/>
    <d v="2017-05-08T00:00:00"/>
    <d v="2017-05-29T00:00:00"/>
    <d v="2017-06-05T00:00:00"/>
    <d v="2017-09-03T00:00:00"/>
    <d v="2017-09-12T00:00:00"/>
    <d v="2017-09-12T00:00:00"/>
    <s v="SD Prov: KZN Provincial Management"/>
    <s v="Robyn Olivier"/>
  </r>
  <r>
    <n v="13"/>
    <s v="SD-PROV-KZN-13"/>
    <s v="Transform SITA into customer centric organisation"/>
    <s v="BC to purchase 200 labels for the SL48 tape library for SITA: KZN Hosting Services"/>
    <x v="24"/>
    <m/>
    <m/>
    <m/>
    <m/>
    <m/>
    <m/>
    <s v="Hardware"/>
    <s v="Peripherals"/>
    <s v="ICT"/>
    <s v="OPEX"/>
    <s v="Hosting Services"/>
    <n v="215240"/>
    <n v="620090"/>
    <m/>
    <n v="10000"/>
    <n v="10000"/>
    <m/>
    <m/>
    <m/>
    <m/>
    <s v="Request for Quotation"/>
    <s v="To be published"/>
    <m/>
    <d v="2017-04-01T00:00:00"/>
    <d v="2017-05-01T00:00:00"/>
    <d v="2017-05-08T00:00:00"/>
    <d v="2017-05-29T00:00:00"/>
    <d v="2017-06-05T00:00:00"/>
    <d v="2017-09-03T00:00:00"/>
    <d v="2017-09-12T00:00:00"/>
    <d v="2017-09-12T00:00:00"/>
    <s v="SD Prov: KZN Provincial Management"/>
    <s v="Robyn Olivier"/>
  </r>
  <r>
    <n v="14"/>
    <s v="SD-PROV-KZN-14"/>
    <s v="Transform SITA into customer centric organisation"/>
    <s v="BC to purchase 80 LT03 backup cartridges for the SL500 tape library for SITA: KZN Hosting Services"/>
    <x v="24"/>
    <m/>
    <m/>
    <m/>
    <m/>
    <m/>
    <m/>
    <s v="Hardware"/>
    <s v="Peripherals"/>
    <s v="ICT"/>
    <s v="OPEX"/>
    <s v="Hosting Services"/>
    <n v="215240"/>
    <n v="620090"/>
    <m/>
    <n v="50000"/>
    <n v="50000"/>
    <m/>
    <m/>
    <m/>
    <m/>
    <s v="Request for Quotation"/>
    <s v="To be published"/>
    <m/>
    <d v="2017-04-01T00:00:00"/>
    <d v="2017-05-01T00:00:00"/>
    <d v="2017-05-08T00:00:00"/>
    <d v="2017-05-29T00:00:00"/>
    <d v="2017-06-05T00:00:00"/>
    <d v="2017-09-03T00:00:00"/>
    <d v="2017-09-12T00:00:00"/>
    <d v="2017-09-12T00:00:00"/>
    <s v="SD Prov: KZN Provincial Management"/>
    <s v="Robyn Olivier"/>
  </r>
  <r>
    <n v="15"/>
    <s v="SD-PROV-KZN-15"/>
    <s v="Transform SITA into customer centric organisation"/>
    <s v="BC to procure fly-leads and fibre cables for new or client equipment for KZN"/>
    <x v="1"/>
    <m/>
    <m/>
    <m/>
    <m/>
    <m/>
    <m/>
    <s v="Hardware"/>
    <s v="Hosting"/>
    <s v="ICT"/>
    <s v="OPEX"/>
    <s v="Hosting Services"/>
    <n v="215240"/>
    <n v="620090"/>
    <m/>
    <n v="50000"/>
    <n v="50000"/>
    <m/>
    <m/>
    <m/>
    <m/>
    <s v="Request for Quotation"/>
    <s v="To be published"/>
    <m/>
    <d v="2017-04-01T00:00:00"/>
    <d v="2017-05-01T00:00:00"/>
    <d v="2017-05-08T00:00:00"/>
    <d v="2017-05-29T00:00:00"/>
    <d v="2017-06-05T00:00:00"/>
    <d v="2017-09-03T00:00:00"/>
    <d v="2017-09-12T00:00:00"/>
    <d v="2017-09-12T00:00:00"/>
    <s v="SD Prov: KZN Provincial Management"/>
    <s v="Robyn Olivier"/>
  </r>
  <r>
    <n v="16"/>
    <s v="SD-PROV-KZN-16"/>
    <s v="Improve Security of Government Data assets"/>
    <s v="Air-conditioning replacemnetnts in the KZN Data Centre. BC was signed by Monwabisi and handed to Andile Pama for signature. "/>
    <x v="7"/>
    <m/>
    <m/>
    <m/>
    <s v="Air-Conditioning"/>
    <m/>
    <m/>
    <s v="Facilities_Management_and_Services"/>
    <s v="Building Maintenance"/>
    <s v="Non-ICT"/>
    <s v="CAPEX"/>
    <s v="Hosting and Housing Services"/>
    <n v="215240"/>
    <n v="113101"/>
    <m/>
    <n v="8000000"/>
    <n v="3500000"/>
    <n v="4500000"/>
    <m/>
    <m/>
    <m/>
    <s v="Competitive Bidding"/>
    <s v="To be published"/>
    <m/>
    <d v="2017-04-01T00:00:00"/>
    <d v="2017-05-01T00:00:00"/>
    <d v="2017-05-08T00:00:00"/>
    <d v="2017-05-29T00:00:00"/>
    <d v="2017-06-05T00:00:00"/>
    <d v="2017-09-03T00:00:00"/>
    <d v="2017-09-12T00:00:00"/>
    <d v="2017-09-12T00:00:00"/>
    <s v="SD Prov: KZN Provincial Management"/>
    <s v="Loshnie Padayachee"/>
  </r>
  <r>
    <n v="17"/>
    <s v="SD-PROV-KZN-17"/>
    <s v="Improvement of ICT Infrastructure: Disaster Recovery (DR)"/>
    <s v="KZN Data Centre Network Solution required  as part of KZN Architecture roadmap and connectivity to Dube Tradeport for DR services"/>
    <x v="1"/>
    <m/>
    <m/>
    <m/>
    <m/>
    <m/>
    <m/>
    <s v="Hardware"/>
    <s v="Disaster recovery"/>
    <s v="ICT"/>
    <s v="CAPEX"/>
    <s v="Hosting Services"/>
    <n v="215240"/>
    <n v="113201"/>
    <m/>
    <n v="18000000"/>
    <n v="18000000"/>
    <m/>
    <m/>
    <m/>
    <m/>
    <s v="Competitive Bidding"/>
    <s v="To be published"/>
    <m/>
    <d v="2017-04-01T00:00:00"/>
    <d v="2017-05-01T00:00:00"/>
    <d v="2017-05-08T00:00:00"/>
    <d v="2017-05-29T00:00:00"/>
    <d v="2017-06-05T00:00:00"/>
    <d v="2017-09-03T00:00:00"/>
    <d v="2017-09-12T00:00:00"/>
    <d v="2017-09-12T00:00:00"/>
    <s v="SD Prov: KZN Provincial Management"/>
    <s v="Robyn Olivier"/>
  </r>
  <r>
    <n v="18"/>
    <s v="SD-PROV-KZN-19"/>
    <s v="To provide high-quality IT services to enable Government to deliver efficient and convenient services through the use of ICT"/>
    <s v="With the purchase of additional nodes KZN requires Microsoft licenses to go with this purchase.  Anti-virus software as well."/>
    <x v="26"/>
    <s v="Licensing - Antivirus"/>
    <m/>
    <m/>
    <s v="Microsoft"/>
    <m/>
    <m/>
    <s v="Software"/>
    <s v="Software license"/>
    <s v="ICT"/>
    <s v="CAPEX"/>
    <s v="Hosting Services"/>
    <n v="215240"/>
    <n v="113301"/>
    <m/>
    <n v="10000000"/>
    <m/>
    <n v="4000000"/>
    <n v="6000000"/>
    <m/>
    <m/>
    <s v="Competitive Bidding"/>
    <s v="To be published"/>
    <m/>
    <d v="2017-07-01T00:00:00"/>
    <d v="2017-07-31T00:00:00"/>
    <d v="2017-08-07T00:00:00"/>
    <d v="2017-08-28T00:00:00"/>
    <d v="2017-09-04T00:00:00"/>
    <d v="2017-12-03T00:00:00"/>
    <d v="2017-12-12T00:00:00"/>
    <d v="2017-12-12T00:00:00"/>
    <s v="SD Prov: KZN Provincial Management"/>
    <s v="Robyn Olivier"/>
  </r>
  <r>
    <n v="19"/>
    <s v="SD-PROV-KZN-20"/>
    <s v="To provide high-quality IT services to enable Government to deliver efficient and convenient services through the use of ICT"/>
    <s v="Additional-SAN Disks-An expansion plane for FS1 and additional disks for the new base PCA"/>
    <x v="23"/>
    <m/>
    <m/>
    <m/>
    <m/>
    <m/>
    <m/>
    <s v="Hardware"/>
    <s v="Storage"/>
    <s v="ICT"/>
    <s v="CAPEX"/>
    <s v="Hosting Services"/>
    <n v="215240"/>
    <n v="113201"/>
    <m/>
    <n v="11000000"/>
    <m/>
    <n v="5000000"/>
    <n v="6000000"/>
    <m/>
    <m/>
    <s v="Competitive Bidding"/>
    <s v="To be published"/>
    <m/>
    <d v="2017-07-01T00:00:00"/>
    <d v="2017-07-31T00:00:00"/>
    <d v="2017-08-07T00:00:00"/>
    <d v="2017-08-28T00:00:00"/>
    <d v="2017-09-04T00:00:00"/>
    <d v="2017-12-03T00:00:00"/>
    <d v="2017-12-12T00:00:00"/>
    <d v="2017-12-12T00:00:00"/>
    <s v="SD Prov: KZN Provincial Management"/>
    <s v="Robyn Olivier"/>
  </r>
  <r>
    <n v="20"/>
    <s v="SD-PROV-KZN-21"/>
    <s v="To provide high-quality IT services to enable Government to deliver efficient and convenient services through the use of ICT"/>
    <s v="More Nodes for the PCA-Base PCA for cloud implementation and service offerings to 1 new client - IAAS"/>
    <x v="2"/>
    <m/>
    <m/>
    <m/>
    <m/>
    <m/>
    <m/>
    <s v="Hardware"/>
    <s v="Hosting"/>
    <s v="ICT"/>
    <s v="CAPEX"/>
    <s v="Hosting Services"/>
    <n v="215240"/>
    <n v="113201"/>
    <m/>
    <n v="15300000"/>
    <m/>
    <n v="10000000"/>
    <n v="5300000"/>
    <m/>
    <m/>
    <s v="Competitive Bidding"/>
    <s v="To be published"/>
    <m/>
    <d v="2017-10-01T00:00:00"/>
    <d v="2017-10-31T00:00:00"/>
    <d v="2017-11-07T00:00:00"/>
    <d v="2017-11-28T00:00:00"/>
    <d v="2017-12-05T00:00:00"/>
    <d v="2018-03-05T00:00:00"/>
    <d v="2018-03-14T00:00:00"/>
    <d v="2018-03-14T00:00:00"/>
    <s v="SD Prov: KZN Provincial Management"/>
    <s v="Robyn Olivier"/>
  </r>
  <r>
    <n v="21"/>
    <s v="SD-PROV-KZN-22"/>
    <s v="Improvement of ICT Infrastructure: Disaster Recovery (DR)"/>
    <s v="DR PCA and SAN-Additional nodes and SAN disks are required to expand DR offering to more clients"/>
    <x v="34"/>
    <s v="Enterprise Storage"/>
    <m/>
    <m/>
    <m/>
    <m/>
    <m/>
    <s v="Hardware"/>
    <s v="Disaster recovery"/>
    <s v="ICT"/>
    <s v="CAPEX"/>
    <s v="Hosting Services"/>
    <n v="215240"/>
    <n v="113201"/>
    <m/>
    <n v="13000000"/>
    <m/>
    <n v="6000000"/>
    <n v="7000000"/>
    <m/>
    <m/>
    <s v="Competitive Bidding"/>
    <s v="To be published"/>
    <m/>
    <d v="2017-10-01T00:00:00"/>
    <d v="2017-10-31T00:00:00"/>
    <d v="2017-11-07T00:00:00"/>
    <d v="2017-11-28T00:00:00"/>
    <d v="2017-12-05T00:00:00"/>
    <d v="2018-03-05T00:00:00"/>
    <d v="2018-03-14T00:00:00"/>
    <d v="2018-03-14T00:00:00"/>
    <s v="SD Prov: KZN Provincial Management"/>
    <s v="Robyn Olivier"/>
  </r>
  <r>
    <n v="22"/>
    <s v="SD-PROV-KZN-23"/>
    <s v="Enhancing the efficiency of Government business processes"/>
    <s v="Envelope Inserting machine"/>
    <x v="15"/>
    <m/>
    <m/>
    <m/>
    <m/>
    <m/>
    <m/>
    <s v="Hardware"/>
    <s v="Print and copy services"/>
    <s v="ICT"/>
    <s v="CAPEX"/>
    <s v="Hosting Services"/>
    <n v="215240"/>
    <n v="113201"/>
    <m/>
    <n v="500000"/>
    <m/>
    <n v="500000"/>
    <m/>
    <m/>
    <m/>
    <s v="Request for Quotation"/>
    <s v="To be published"/>
    <m/>
    <d v="2017-09-01T00:00:00"/>
    <d v="2017-10-01T00:00:00"/>
    <d v="2017-10-08T00:00:00"/>
    <d v="2017-10-29T00:00:00"/>
    <d v="2017-11-05T00:00:00"/>
    <d v="2018-02-03T00:00:00"/>
    <d v="2018-02-12T00:00:00"/>
    <d v="2018-02-12T00:00:00"/>
    <s v="SD Prov: KZN Provincial Management"/>
    <s v="Roshan Deepa"/>
  </r>
  <r>
    <n v="23"/>
    <s v="SD-PROV-KZN-24"/>
    <s v="Improve Security of Government Data assets"/>
    <s v="Generator Replacent at PMB Data Centre"/>
    <x v="6"/>
    <m/>
    <m/>
    <m/>
    <m/>
    <m/>
    <m/>
    <s v="Facilities_Management_and_Services"/>
    <s v="Building Maintenance"/>
    <s v="Non-ICT"/>
    <s v="CAPEX"/>
    <s v="Hosting and Housing Services"/>
    <n v="215240"/>
    <n v="113101"/>
    <m/>
    <n v="3000000"/>
    <m/>
    <m/>
    <n v="3000000"/>
    <m/>
    <m/>
    <s v="Competitive Bidding"/>
    <s v="To be published"/>
    <m/>
    <d v="2018-08-01T00:00:00"/>
    <d v="2018-08-31T00:00:00"/>
    <d v="2018-09-07T00:00:00"/>
    <d v="2018-09-28T00:00:00"/>
    <d v="2018-10-05T00:00:00"/>
    <d v="2019-01-03T00:00:00"/>
    <d v="2019-01-12T00:00:00"/>
    <d v="2019-01-12T00:00:00"/>
    <s v="SD Prov: KZN Provincial Management"/>
    <s v="Percy Aiyer"/>
  </r>
  <r>
    <n v="24"/>
    <s v="SD-PROV-KZN-25"/>
    <s v="Improve Security of Government Data assets"/>
    <s v="Switch Gear Replacement at PMB Data Centre"/>
    <x v="1"/>
    <m/>
    <m/>
    <m/>
    <m/>
    <m/>
    <m/>
    <s v="Facilities_Management_and_Services"/>
    <s v="Building Maintenance"/>
    <s v="Non-ICT"/>
    <s v="CAPEX"/>
    <s v="Hosting and Housing Services"/>
    <n v="215240"/>
    <n v="113101"/>
    <m/>
    <n v="1500000"/>
    <m/>
    <m/>
    <n v="1500000"/>
    <m/>
    <m/>
    <s v="Competitive Bidding"/>
    <s v="To be published"/>
    <m/>
    <d v="2018-09-01T00:00:00"/>
    <d v="2018-10-01T00:00:00"/>
    <d v="2018-10-08T00:00:00"/>
    <d v="2018-10-29T00:00:00"/>
    <d v="2018-11-05T00:00:00"/>
    <d v="2019-02-03T00:00:00"/>
    <d v="2019-02-12T00:00:00"/>
    <d v="2019-02-12T00:00:00"/>
    <s v="SD Prov: KZN Provincial Management"/>
    <s v="Percy Aiyer"/>
  </r>
  <r>
    <n v="1"/>
    <s v="SD-PROV-LP-1"/>
    <s v="Enhance the efficiency of  SITA Business Environment  "/>
    <s v="General Workstations with storage and modesty panels, Managers Desk extension top, Reception Desk, High and mid back operating chairs, Cupboards / Storage module "/>
    <x v="15"/>
    <m/>
    <m/>
    <m/>
    <m/>
    <m/>
    <m/>
    <s v="Office_Furnisher"/>
    <s v="Office Equipment"/>
    <s v="Non-ICT"/>
    <s v="CAPEX"/>
    <s v="Non-Catalogue"/>
    <n v="216220"/>
    <n v="216220"/>
    <m/>
    <n v="500000"/>
    <m/>
    <n v="500000"/>
    <m/>
    <m/>
    <m/>
    <s v="Competitive Bidding"/>
    <s v="To be published"/>
    <m/>
    <d v="2016-05-31T00:00:00"/>
    <d v="2016-06-30T00:00:00"/>
    <d v="2016-07-07T00:00:00"/>
    <d v="2016-07-28T00:00:00"/>
    <d v="2016-08-04T00:00:00"/>
    <d v="2016-11-02T00:00:00"/>
    <d v="2016-11-11T00:00:00"/>
    <d v="2016-11-11T00:00:00"/>
    <s v="SD Prov: LP Provincial Management"/>
    <s v="Senate Moshesh"/>
  </r>
  <r>
    <n v="2"/>
    <s v="SD-PROV-LP-2"/>
    <s v="Enhance the efficiency of  Government Environment  "/>
    <s v="Configuration of Store and Compute services on File Servers"/>
    <x v="15"/>
    <m/>
    <m/>
    <m/>
    <m/>
    <m/>
    <m/>
    <s v="Services"/>
    <m/>
    <s v="ICT"/>
    <s v="CAPEX"/>
    <s v="LAN &amp; Desktop Managed Services"/>
    <n v="216240"/>
    <n v="133001"/>
    <m/>
    <n v="350000"/>
    <m/>
    <n v="350000"/>
    <m/>
    <m/>
    <m/>
    <s v="Competitive Bidding"/>
    <s v="To be published"/>
    <m/>
    <d v="2016-05-31T00:00:00"/>
    <d v="2016-06-30T00:00:00"/>
    <d v="2016-07-07T00:00:00"/>
    <d v="2016-07-28T00:00:00"/>
    <d v="2016-08-04T00:00:00"/>
    <d v="2016-11-02T00:00:00"/>
    <d v="2016-11-11T00:00:00"/>
    <d v="2016-11-11T00:00:00"/>
    <s v="SD Prov: LP Provincial Management"/>
    <s v="Tom Bambo"/>
  </r>
  <r>
    <n v="3"/>
    <s v="SD-PROV-LP-3"/>
    <s v="Enhance the efficiency of  Government Environment  "/>
    <s v="Development of a Provincial VPN for Limpopo Provincial Administration"/>
    <x v="15"/>
    <m/>
    <m/>
    <m/>
    <m/>
    <m/>
    <m/>
    <s v="Communications"/>
    <s v="Internet connectivity"/>
    <s v="ICT"/>
    <s v="CAPEX"/>
    <s v="WAN"/>
    <n v="216240"/>
    <n v="133001"/>
    <m/>
    <n v="2392000"/>
    <m/>
    <n v="2392000"/>
    <m/>
    <m/>
    <m/>
    <s v="Competitive Bidding"/>
    <s v="To be published"/>
    <m/>
    <d v="2016-05-31T00:00:00"/>
    <d v="2016-06-30T00:00:00"/>
    <d v="2016-07-07T00:00:00"/>
    <d v="2016-07-28T00:00:00"/>
    <d v="2016-08-04T00:00:00"/>
    <d v="2016-11-02T00:00:00"/>
    <d v="2016-11-11T00:00:00"/>
    <d v="2016-11-11T00:00:00"/>
    <s v="SD Prov: LP Provincial Management"/>
    <s v="Tom Bambo"/>
  </r>
  <r>
    <n v="4"/>
    <s v="SD-PROV-LP-4"/>
    <s v="Enhance the efficiency of  Government Environment  "/>
    <s v="Maintenance and Repairs (planned and emergencies) - DPWRI"/>
    <x v="15"/>
    <m/>
    <m/>
    <m/>
    <m/>
    <m/>
    <m/>
    <s v="Services"/>
    <m/>
    <s v="ICT"/>
    <s v="CAPEX"/>
    <s v="Procurement"/>
    <n v="216240"/>
    <n v="133001"/>
    <m/>
    <s v="R 2 000 000.00"/>
    <m/>
    <s v="R2 000 000.00"/>
    <m/>
    <m/>
    <m/>
    <s v="Competitive Bidding"/>
    <s v="To be published"/>
    <m/>
    <d v="2017-04-01T00:00:00"/>
    <d v="2017-05-01T00:00:00"/>
    <d v="2017-05-08T00:00:00"/>
    <d v="2017-05-29T00:00:00"/>
    <d v="2017-06-05T00:00:00"/>
    <d v="2017-09-03T00:00:00"/>
    <d v="2017-09-12T00:00:00"/>
    <d v="2017-09-12T00:00:00"/>
    <s v="SD Prov: LP Provincial Management"/>
    <s v="Eddy Vhukeya"/>
  </r>
  <r>
    <n v="5"/>
    <s v="SD-PROV-LP-5"/>
    <s v="Enhance the efficiency of  Government Environment  "/>
    <s v="OUTS CONTRCRS : MNT&amp;REP N-INF ASS - DPWRI"/>
    <x v="14"/>
    <m/>
    <m/>
    <m/>
    <m/>
    <m/>
    <m/>
    <s v="Services"/>
    <m/>
    <s v="ICT"/>
    <s v="CAPEX"/>
    <s v="Procurement"/>
    <n v="216240"/>
    <n v="133001"/>
    <m/>
    <s v="R 5 000 000.00"/>
    <m/>
    <m/>
    <m/>
    <m/>
    <m/>
    <s v="Competitive Bidding"/>
    <s v="To be published"/>
    <m/>
    <d v="2017-03-01T00:00:00"/>
    <d v="2017-03-31T00:00:00"/>
    <d v="2017-04-07T00:00:00"/>
    <d v="2017-04-28T00:00:00"/>
    <d v="2017-05-05T00:00:00"/>
    <d v="2017-08-03T00:00:00"/>
    <d v="2017-08-12T00:00:00"/>
    <d v="2017-08-12T00:00:00"/>
    <s v="SD Prov: LP Provincial Management"/>
    <s v="Eddy Vhukeya"/>
  </r>
  <r>
    <n v="6"/>
    <s v="SD-PROV-LP-6"/>
    <s v="Enhance the efficiency of  Government Environment  "/>
    <s v="Lan and Desktop SLA – SITA SPECIALISE COMPT SER- DPWRI"/>
    <x v="35"/>
    <m/>
    <m/>
    <m/>
    <m/>
    <m/>
    <m/>
    <s v="Services"/>
    <m/>
    <s v="ICT"/>
    <s v="CAPEX"/>
    <s v="Procurement"/>
    <n v="216240"/>
    <n v="133001"/>
    <m/>
    <s v="R 5 000 000.00"/>
    <m/>
    <s v="R 5 000 000.00"/>
    <m/>
    <m/>
    <m/>
    <s v="Competitive Bidding"/>
    <s v="To be published"/>
    <m/>
    <d v="2017-03-01T00:00:00"/>
    <d v="2017-03-31T00:00:00"/>
    <d v="2017-04-07T00:00:00"/>
    <d v="2017-04-28T00:00:00"/>
    <d v="2017-05-05T00:00:00"/>
    <d v="2017-08-03T00:00:00"/>
    <d v="2017-08-12T00:00:00"/>
    <d v="2017-08-12T00:00:00"/>
    <s v="SD Prov: LP Provincial Management"/>
    <s v="Eddy Vhukeya"/>
  </r>
  <r>
    <n v="7"/>
    <s v="SD-PROV-LP-7"/>
    <s v="Enhance the efficiency of  Government Environment  "/>
    <s v="Server Support SLA – SITA SPECIALISE COMPT SER- DPWRI"/>
    <x v="35"/>
    <m/>
    <m/>
    <m/>
    <m/>
    <m/>
    <m/>
    <s v="Services"/>
    <m/>
    <s v="ICT"/>
    <s v="CAPEX"/>
    <s v="Procurement"/>
    <n v="216240"/>
    <n v="133001"/>
    <m/>
    <s v="R 1 800 000.00"/>
    <m/>
    <s v="R 1 800 000.00"/>
    <m/>
    <m/>
    <m/>
    <s v="Competitive Bidding"/>
    <s v="To be published"/>
    <m/>
    <d v="2017-03-01T00:00:00"/>
    <d v="2017-03-31T00:00:00"/>
    <d v="2017-04-07T00:00:00"/>
    <d v="2017-04-28T00:00:00"/>
    <d v="2017-05-05T00:00:00"/>
    <d v="2017-08-03T00:00:00"/>
    <d v="2017-08-12T00:00:00"/>
    <d v="2017-08-12T00:00:00"/>
    <s v="SD Prov: LP Provincial Management"/>
    <s v="Eddy Vhukeya"/>
  </r>
  <r>
    <n v="8"/>
    <s v="SD-PROV-LP-8"/>
    <s v="Enhance the efficiency of  Government Environment  "/>
    <s v="Website Maintenance SLA – SITA SPECIALISE COMPT SER- DPWRI"/>
    <x v="35"/>
    <m/>
    <m/>
    <m/>
    <m/>
    <m/>
    <m/>
    <s v="Services"/>
    <m/>
    <s v="ICT"/>
    <s v="CAPEX"/>
    <s v="Procurement"/>
    <n v="216240"/>
    <n v="133001"/>
    <m/>
    <s v="R70 000.00"/>
    <m/>
    <s v="R70 000.00"/>
    <m/>
    <m/>
    <m/>
    <s v="Competitive Bidding"/>
    <s v="To be published"/>
    <m/>
    <d v="2017-03-01T00:00:00"/>
    <d v="2017-03-31T00:00:00"/>
    <d v="2017-04-07T00:00:00"/>
    <d v="2017-04-28T00:00:00"/>
    <d v="2017-05-05T00:00:00"/>
    <d v="2017-08-03T00:00:00"/>
    <d v="2017-08-12T00:00:00"/>
    <d v="2017-08-12T00:00:00"/>
    <s v="SD Prov: LP Provincial Management"/>
    <s v="Eddy Vhukeya"/>
  </r>
  <r>
    <n v="9"/>
    <s v="SD-PROV-LP-9"/>
    <s v="Enhance the efficiency of  Government Environment  "/>
    <s v="Server Housing SLA – SITA SPECIALISE COMPT SER- DPWRI"/>
    <x v="35"/>
    <m/>
    <m/>
    <m/>
    <m/>
    <m/>
    <m/>
    <s v="Services"/>
    <m/>
    <s v="ICT"/>
    <s v="CAPEX"/>
    <s v="Procurement"/>
    <n v="216240"/>
    <n v="133001"/>
    <m/>
    <s v="R60 000.00"/>
    <m/>
    <s v="R60 000.00"/>
    <m/>
    <m/>
    <m/>
    <s v="Competitive Bidding"/>
    <s v="To be published"/>
    <m/>
    <d v="2017-03-01T00:00:00"/>
    <d v="2017-03-31T00:00:00"/>
    <d v="2017-04-07T00:00:00"/>
    <d v="2017-04-28T00:00:00"/>
    <d v="2017-05-05T00:00:00"/>
    <d v="2017-08-03T00:00:00"/>
    <d v="2017-08-12T00:00:00"/>
    <d v="2017-08-12T00:00:00"/>
    <s v="SD Prov: LP Provincial Management"/>
    <s v="Eddy Vhukeya"/>
  </r>
  <r>
    <n v="10"/>
    <s v="SD-PROV-LP-10"/>
    <s v="Enhance the efficiency of  Government Environment  "/>
    <s v="Network Switch Support Services SLA – SITA Network Switch Support Services- DPWRI"/>
    <x v="35"/>
    <m/>
    <m/>
    <m/>
    <m/>
    <m/>
    <m/>
    <s v="Services"/>
    <m/>
    <s v="ICT"/>
    <s v="CAPEX"/>
    <s v="Procurement"/>
    <n v="216240"/>
    <n v="133001"/>
    <m/>
    <n v="600000"/>
    <m/>
    <n v="600000"/>
    <m/>
    <m/>
    <m/>
    <s v="Competitive Bidding"/>
    <s v="To be published"/>
    <m/>
    <d v="2017-03-01T00:00:00"/>
    <d v="2017-03-31T00:00:00"/>
    <d v="2017-04-07T00:00:00"/>
    <d v="2017-04-28T00:00:00"/>
    <d v="2017-05-05T00:00:00"/>
    <d v="2017-08-03T00:00:00"/>
    <d v="2017-08-12T00:00:00"/>
    <d v="2017-08-12T00:00:00"/>
    <s v="SD Prov: LP Provincial Management"/>
    <s v="Eddy Vhukeya"/>
  </r>
  <r>
    <n v="11"/>
    <s v="SD-PROV-LP-11"/>
    <s v="Enhance the efficiency of  Government Environment  "/>
    <s v="Network Security Support Services SLA – SITA Network Security Support Services- DPWRI"/>
    <x v="35"/>
    <m/>
    <m/>
    <m/>
    <m/>
    <m/>
    <m/>
    <s v="Services"/>
    <m/>
    <s v="ICT"/>
    <s v="CAPEX"/>
    <s v="Procurement"/>
    <n v="216240"/>
    <n v="133001"/>
    <m/>
    <s v="R 1 200 000.00"/>
    <m/>
    <s v="R 1 200 000.00"/>
    <m/>
    <m/>
    <m/>
    <s v="Competitive Bidding"/>
    <s v="To be published"/>
    <m/>
    <d v="2017-03-01T00:00:00"/>
    <d v="2017-03-31T00:00:00"/>
    <d v="2017-04-07T00:00:00"/>
    <d v="2017-04-28T00:00:00"/>
    <d v="2017-05-05T00:00:00"/>
    <d v="2017-08-03T00:00:00"/>
    <d v="2017-08-12T00:00:00"/>
    <d v="2017-08-12T00:00:00"/>
    <s v="SD Prov: LP Provincial Management"/>
    <s v="Eddy Vhukeya"/>
  </r>
  <r>
    <n v="12"/>
    <s v="SD-PROV-LP-12"/>
    <s v="Enhance the efficiency of  Government Environment  "/>
    <s v="Bas Mainframe Hosting SLA   – BAS MAINFRAME TIME - DPWRI"/>
    <x v="35"/>
    <m/>
    <m/>
    <m/>
    <m/>
    <m/>
    <m/>
    <s v="Services"/>
    <m/>
    <s v="ICT"/>
    <s v="CAPEX"/>
    <s v="Procurement"/>
    <n v="216240"/>
    <n v="133001"/>
    <m/>
    <s v="R 800 000.00"/>
    <m/>
    <s v="R 800 000.00"/>
    <m/>
    <m/>
    <m/>
    <s v="Competitive Bidding"/>
    <s v="To be published"/>
    <m/>
    <d v="2017-03-01T00:00:00"/>
    <d v="2017-03-31T00:00:00"/>
    <d v="2017-04-07T00:00:00"/>
    <d v="2017-04-28T00:00:00"/>
    <d v="2017-05-05T00:00:00"/>
    <d v="2017-08-03T00:00:00"/>
    <d v="2017-08-12T00:00:00"/>
    <d v="2017-08-12T00:00:00"/>
    <s v="SD Prov: LP Provincial Management"/>
    <s v="Eddy Vhukeya"/>
  </r>
  <r>
    <n v="13"/>
    <s v="SD-PROV-LP-13"/>
    <s v="Enhance the efficiency of  Government Environment  "/>
    <s v="Persal Mainframe Hosting SLA – PERSAL MAINFRAME TIME - DPWRI"/>
    <x v="35"/>
    <m/>
    <m/>
    <m/>
    <m/>
    <m/>
    <m/>
    <s v="Services"/>
    <m/>
    <s v="ICT"/>
    <s v="CAPEX"/>
    <s v="Procurement"/>
    <n v="216240"/>
    <n v="133001"/>
    <m/>
    <n v="500000"/>
    <m/>
    <n v="500000"/>
    <m/>
    <m/>
    <m/>
    <s v="Competitive Bidding"/>
    <s v="To be published"/>
    <m/>
    <d v="2017-03-01T00:00:00"/>
    <d v="2017-03-31T00:00:00"/>
    <d v="2017-04-07T00:00:00"/>
    <d v="2017-04-28T00:00:00"/>
    <d v="2017-05-05T00:00:00"/>
    <d v="2017-08-03T00:00:00"/>
    <d v="2017-08-12T00:00:00"/>
    <d v="2017-08-12T00:00:00"/>
    <s v="SD Prov: LP Provincial Management"/>
    <s v="Eddy Vhukeya"/>
  </r>
  <r>
    <n v="14"/>
    <s v="SD-PROV-LP-14"/>
    <s v="Enhance the efficiency of  Government Environment  "/>
    <s v="Persal Printing – SITA PRINTING WORKS- DPWRI"/>
    <x v="35"/>
    <m/>
    <m/>
    <m/>
    <m/>
    <m/>
    <m/>
    <s v="Services"/>
    <m/>
    <s v="ICT"/>
    <s v="CAPEX"/>
    <s v="Procurement"/>
    <n v="216240"/>
    <n v="133001"/>
    <m/>
    <s v="R 80 000.00"/>
    <m/>
    <s v="R 80 000.00"/>
    <m/>
    <m/>
    <m/>
    <s v="Competitive Bidding"/>
    <s v="To be published"/>
    <m/>
    <d v="2017-03-01T00:00:00"/>
    <d v="2017-03-31T00:00:00"/>
    <d v="2017-04-07T00:00:00"/>
    <d v="2017-04-28T00:00:00"/>
    <d v="2017-05-05T00:00:00"/>
    <d v="2017-08-03T00:00:00"/>
    <d v="2017-08-12T00:00:00"/>
    <d v="2017-08-12T00:00:00"/>
    <s v="SD Prov: LP Provincial Management"/>
    <s v="Eddy Vhukeya"/>
  </r>
  <r>
    <n v="15"/>
    <s v="SD-PROV-LP-15"/>
    <s v="Enhance the efficiency of  Government Environment  "/>
    <s v="SITA WAN(datalines inlc internet) SLA – SITA DATA LINES- DPWRI"/>
    <x v="32"/>
    <m/>
    <m/>
    <m/>
    <m/>
    <m/>
    <m/>
    <s v="Services"/>
    <m/>
    <s v="ICT"/>
    <s v="CAPEX"/>
    <s v="Procurement"/>
    <n v="216240"/>
    <n v="133001"/>
    <m/>
    <s v="R 7 200 000.00"/>
    <m/>
    <s v="R 7 200 000.00"/>
    <m/>
    <m/>
    <m/>
    <s v="Competitive Bidding"/>
    <s v="To be published"/>
    <m/>
    <d v="2017-03-01T00:00:00"/>
    <d v="2017-03-31T00:00:00"/>
    <d v="2017-04-07T00:00:00"/>
    <d v="2017-04-28T00:00:00"/>
    <d v="2017-05-05T00:00:00"/>
    <d v="2017-08-03T00:00:00"/>
    <d v="2017-08-12T00:00:00"/>
    <d v="2017-08-12T00:00:00"/>
    <s v="SD Prov: LP Provincial Management"/>
    <s v="Eddy Vhukeya"/>
  </r>
  <r>
    <n v="16"/>
    <s v="SD-PROV-LP-16"/>
    <s v="Enhance the efficiency of  Government Environment  "/>
    <s v="Trackit ICT Service Desk and Asset Management – SITA SOFT LIC: OPER SYS SOFT- DPWRI"/>
    <x v="35"/>
    <m/>
    <m/>
    <m/>
    <m/>
    <m/>
    <m/>
    <s v="Services"/>
    <m/>
    <s v="ICT"/>
    <s v="CAPEX"/>
    <s v="Procurement"/>
    <n v="216240"/>
    <n v="133001"/>
    <m/>
    <s v="R200 000.00"/>
    <m/>
    <s v="R200 000.00"/>
    <m/>
    <m/>
    <m/>
    <s v="Competitive Bidding"/>
    <s v="To be published"/>
    <m/>
    <d v="2017-04-01T00:00:00"/>
    <d v="2017-05-01T00:00:00"/>
    <d v="2017-05-08T00:00:00"/>
    <d v="2017-05-29T00:00:00"/>
    <d v="2017-06-05T00:00:00"/>
    <d v="2017-09-03T00:00:00"/>
    <d v="2017-09-12T00:00:00"/>
    <d v="2017-09-12T00:00:00"/>
    <s v="SD Prov: LP Provincial Management"/>
    <s v="Eddy Vhukeya"/>
  </r>
  <r>
    <n v="17"/>
    <s v="SD-PROV-LP-17"/>
    <s v="Enhance the efficiency of  Government Environment  "/>
    <s v="PhonexOne Telephone Management System – SITA SOFT LIC: OPER SYS SOFT- DPWRI"/>
    <x v="35"/>
    <m/>
    <m/>
    <m/>
    <m/>
    <m/>
    <m/>
    <s v="Communications"/>
    <m/>
    <s v="ICT"/>
    <s v="CAPEX"/>
    <s v="Procurement"/>
    <n v="216240"/>
    <n v="133001"/>
    <m/>
    <s v="R50 000.00"/>
    <m/>
    <s v="R50 000.00"/>
    <m/>
    <m/>
    <m/>
    <s v="Competitive Bidding"/>
    <s v="To be published"/>
    <m/>
    <d v="2017-05-01T00:00:00"/>
    <d v="2017-05-31T00:00:00"/>
    <d v="2017-06-07T00:00:00"/>
    <d v="2017-06-28T00:00:00"/>
    <d v="2017-07-05T00:00:00"/>
    <d v="2017-10-03T00:00:00"/>
    <d v="2017-10-12T00:00:00"/>
    <d v="2017-10-12T00:00:00"/>
    <s v="SD Prov: LP Provincial Management"/>
    <s v="Eddy Vhukeya"/>
  </r>
  <r>
    <n v="18"/>
    <s v="SD-PROV-LP-18"/>
    <s v="Enhance the efficiency of  Government Environment  "/>
    <s v="InTouch Supplier Database – SITA SOFT LIC: OPER SYS SOFT- DPWRI"/>
    <x v="35"/>
    <m/>
    <m/>
    <m/>
    <m/>
    <m/>
    <m/>
    <s v="Services"/>
    <m/>
    <s v="ICT"/>
    <s v="CAPEX"/>
    <s v="Procurement"/>
    <n v="216240"/>
    <n v="133001"/>
    <m/>
    <s v="R100 000.00"/>
    <m/>
    <s v="R100 000.00"/>
    <m/>
    <m/>
    <m/>
    <s v="Competitive Bidding"/>
    <s v="To be published"/>
    <m/>
    <d v="2017-06-01T00:00:00"/>
    <d v="2017-07-01T00:00:00"/>
    <d v="2017-07-08T00:00:00"/>
    <d v="2017-07-29T00:00:00"/>
    <d v="2017-08-05T00:00:00"/>
    <d v="2017-11-03T00:00:00"/>
    <d v="2017-11-12T00:00:00"/>
    <d v="2017-11-12T00:00:00"/>
    <s v="SD Prov: LP Provincial Management"/>
    <s v="Eddy Vhukeya"/>
  </r>
  <r>
    <n v="19"/>
    <s v="SD-PROV-LP-19"/>
    <s v="Enhance the efficiency of  Government Environment  "/>
    <s v="SABINET – SITA SOFT LIC: OPER SYS SOFT- DPWRI"/>
    <x v="35"/>
    <m/>
    <m/>
    <m/>
    <m/>
    <m/>
    <m/>
    <s v="Services"/>
    <m/>
    <s v="ICT"/>
    <s v="CAPEX"/>
    <s v="Procurement"/>
    <n v="216240"/>
    <n v="133001"/>
    <m/>
    <s v="200 000.00"/>
    <m/>
    <s v="R200 000.00"/>
    <m/>
    <m/>
    <m/>
    <s v="Competitive Bidding"/>
    <s v="To be published"/>
    <m/>
    <d v="2017-04-01T00:00:00"/>
    <d v="2017-05-01T00:00:00"/>
    <d v="2017-05-08T00:00:00"/>
    <d v="2017-05-29T00:00:00"/>
    <d v="2017-06-05T00:00:00"/>
    <d v="2017-09-03T00:00:00"/>
    <d v="2017-09-12T00:00:00"/>
    <d v="2017-09-12T00:00:00"/>
    <s v="SD Prov: LP Provincial Management"/>
    <s v="Eddy Vhukeya"/>
  </r>
  <r>
    <n v="20"/>
    <s v="SD-PROV-LP-20"/>
    <s v="Enhance the efficiency of  Government Environment  "/>
    <s v="Symantec  Suite – SITA SOFT LIC: SECURITY SOFT- DPWRI"/>
    <x v="11"/>
    <m/>
    <m/>
    <m/>
    <s v="Symantec"/>
    <m/>
    <m/>
    <s v="Services"/>
    <m/>
    <s v="ICT"/>
    <s v="CAPEX"/>
    <s v="Procurement"/>
    <n v="216240"/>
    <n v="133001"/>
    <m/>
    <n v="700000"/>
    <m/>
    <n v="700000"/>
    <m/>
    <m/>
    <m/>
    <s v="Competitive Bidding"/>
    <s v="To be published"/>
    <m/>
    <d v="2017-04-01T00:00:00"/>
    <d v="2017-05-01T00:00:00"/>
    <d v="2017-05-08T00:00:00"/>
    <d v="2017-05-29T00:00:00"/>
    <d v="2017-06-05T00:00:00"/>
    <d v="2017-09-03T00:00:00"/>
    <d v="2017-09-12T00:00:00"/>
    <d v="2017-09-12T00:00:00"/>
    <s v="SD Prov: LP Provincial Management"/>
    <s v="Eddy Vhukeya"/>
  </r>
  <r>
    <n v="21"/>
    <s v="SD-PROV-LP-21"/>
    <s v="Enhance the efficiency of  Government Environment  "/>
    <s v="Novell Platespin Forge - Renewal- DPWRI"/>
    <x v="34"/>
    <m/>
    <m/>
    <m/>
    <s v="Novell"/>
    <m/>
    <m/>
    <s v="Licences"/>
    <m/>
    <s v="ICT"/>
    <s v="CAPEX"/>
    <s v="Procurement"/>
    <n v="216240"/>
    <n v="133001"/>
    <m/>
    <n v="900000"/>
    <m/>
    <n v="900000"/>
    <m/>
    <m/>
    <m/>
    <s v="Competitive Bidding"/>
    <s v="To be published"/>
    <m/>
    <d v="2017-04-01T00:00:00"/>
    <d v="2017-05-01T00:00:00"/>
    <d v="2017-05-08T00:00:00"/>
    <d v="2017-05-29T00:00:00"/>
    <d v="2017-06-05T00:00:00"/>
    <d v="2017-09-03T00:00:00"/>
    <d v="2017-09-12T00:00:00"/>
    <d v="2017-09-12T00:00:00"/>
    <s v="SD Prov: LP Provincial Management"/>
    <s v="Eddy Vhukeya"/>
  </r>
  <r>
    <n v="22"/>
    <s v="SD-PROV-LP-22"/>
    <s v="Enhance the efficiency of  Government Environment  "/>
    <s v="– Novell Platespin Offsite DRS- DPWRI"/>
    <x v="34"/>
    <m/>
    <m/>
    <m/>
    <s v="Novell"/>
    <m/>
    <m/>
    <s v="Licences"/>
    <m/>
    <s v="ICT"/>
    <s v="CAPEX"/>
    <s v="Procurement"/>
    <n v="216240"/>
    <n v="133001"/>
    <m/>
    <s v="R 800 000.00"/>
    <m/>
    <s v="R 800 000.00"/>
    <m/>
    <m/>
    <m/>
    <s v="Competitive Bidding"/>
    <s v="To be published"/>
    <m/>
    <d v="2017-04-01T00:00:00"/>
    <d v="2017-05-01T00:00:00"/>
    <d v="2017-05-08T00:00:00"/>
    <d v="2017-05-29T00:00:00"/>
    <d v="2017-06-05T00:00:00"/>
    <d v="2017-09-03T00:00:00"/>
    <d v="2017-09-12T00:00:00"/>
    <d v="2017-09-12T00:00:00"/>
    <s v="SD Prov: LP Provincial Management"/>
    <s v="Eddy Vhukeya"/>
  </r>
  <r>
    <n v="23"/>
    <s v="SD-PROV-LP-23"/>
    <s v="Enhance the efficiency of  Government Environment  "/>
    <s v="Cyberoam Firewall, SMTP, Internet Proxy – SITA SOFT LIC: SECURITY SOFT- DPWRI"/>
    <x v="5"/>
    <m/>
    <m/>
    <m/>
    <m/>
    <m/>
    <m/>
    <s v="Services"/>
    <m/>
    <s v="ICT"/>
    <s v="CAPEX"/>
    <s v="Procurement"/>
    <n v="216240"/>
    <n v="133001"/>
    <m/>
    <s v="R 800 000.00"/>
    <m/>
    <s v="R 800 000.00"/>
    <m/>
    <m/>
    <m/>
    <s v="Competitive Bidding"/>
    <s v="To be published"/>
    <m/>
    <d v="2017-04-01T00:00:00"/>
    <d v="2017-05-01T00:00:00"/>
    <d v="2017-05-08T00:00:00"/>
    <d v="2017-05-29T00:00:00"/>
    <d v="2017-06-05T00:00:00"/>
    <d v="2017-09-03T00:00:00"/>
    <d v="2017-09-12T00:00:00"/>
    <d v="2017-09-12T00:00:00"/>
    <s v="SD Prov: LP Provincial Management"/>
    <s v="Eddy Vhukeya"/>
  </r>
  <r>
    <n v="24"/>
    <s v="SD-PROV-LP-24"/>
    <s v="Enhance the efficiency of  Government Environment  "/>
    <s v="ICT Infrastructure – Procurement- DPWRI"/>
    <x v="15"/>
    <m/>
    <m/>
    <m/>
    <m/>
    <m/>
    <m/>
    <s v="Services"/>
    <m/>
    <s v="ICT"/>
    <s v="CAPEX"/>
    <s v="Procurement"/>
    <n v="216240"/>
    <n v="133001"/>
    <m/>
    <s v="R 12 000 000.00 "/>
    <m/>
    <s v="R 12 000 000.00 "/>
    <m/>
    <m/>
    <m/>
    <s v="Competitive Bidding"/>
    <s v="To be published"/>
    <m/>
    <d v="2017-04-01T00:00:00"/>
    <d v="2017-05-01T00:00:00"/>
    <d v="2017-05-08T00:00:00"/>
    <d v="2017-05-29T00:00:00"/>
    <d v="2017-06-05T00:00:00"/>
    <d v="2017-09-03T00:00:00"/>
    <d v="2017-09-12T00:00:00"/>
    <d v="2017-09-12T00:00:00"/>
    <s v="SD Prov: LP Provincial Management"/>
    <s v="Eddy Vhukeya"/>
  </r>
  <r>
    <n v="25"/>
    <s v="SD-PROV-LP-25"/>
    <s v="Enhance the efficiency of  Government Environment  "/>
    <s v="Microsoft  Annual Billing - – SITA SOFT LIC: OFF SUITE SOFT- DPWRI"/>
    <x v="26"/>
    <m/>
    <m/>
    <m/>
    <s v="Microsoft"/>
    <m/>
    <m/>
    <s v="Licences"/>
    <m/>
    <s v="ICT"/>
    <s v="CAPEX"/>
    <s v="Procurement"/>
    <n v="216240"/>
    <n v="133001"/>
    <m/>
    <n v="7000000"/>
    <m/>
    <n v="7000000"/>
    <m/>
    <m/>
    <m/>
    <s v="Competitive Bidding"/>
    <s v="To be published"/>
    <m/>
    <d v="2017-04-01T00:00:00"/>
    <d v="2017-05-01T00:00:00"/>
    <d v="2017-05-08T00:00:00"/>
    <d v="2017-05-29T00:00:00"/>
    <d v="2017-06-05T00:00:00"/>
    <d v="2017-09-03T00:00:00"/>
    <d v="2017-09-12T00:00:00"/>
    <d v="2017-09-12T00:00:00"/>
    <s v="SD Prov: LP Provincial Management"/>
    <s v="Eddy Vhukeya"/>
  </r>
  <r>
    <n v="26"/>
    <s v="SD-PROV-LP-26"/>
    <s v="Enhance the efficiency of  Government Environment  "/>
    <s v="Renewal of all Microsoft Software(client side and server side) utilised by the Department through SITA - Limpopo Education"/>
    <x v="26"/>
    <m/>
    <m/>
    <m/>
    <s v="Microsoft"/>
    <m/>
    <m/>
    <s v="Services"/>
    <m/>
    <s v="ICT"/>
    <s v="CAPEX"/>
    <s v="Existing SITA Contract"/>
    <n v="216240"/>
    <n v="133001"/>
    <m/>
    <s v="R15 000 000"/>
    <m/>
    <s v="R15 000 000"/>
    <m/>
    <m/>
    <m/>
    <s v="Competitive Bidding"/>
    <s v="To be published"/>
    <m/>
    <d v="2017-04-01T00:00:00"/>
    <d v="2017-05-01T00:00:00"/>
    <d v="2017-05-08T00:00:00"/>
    <d v="2017-05-29T00:00:00"/>
    <d v="2017-06-05T00:00:00"/>
    <d v="2017-09-03T00:00:00"/>
    <d v="2017-09-12T00:00:00"/>
    <d v="2017-09-12T00:00:00"/>
    <s v="SD Prov: LP Provincial Management"/>
    <s v="James Mothibi"/>
  </r>
  <r>
    <n v="27"/>
    <s v="SD-PROV-LP-27"/>
    <s v="Enhance the efficiency of  Government Environment  "/>
    <s v="Renewal of the Departmental anti virus license renewal - Limpopo Education"/>
    <x v="11"/>
    <m/>
    <m/>
    <m/>
    <s v="Symantec"/>
    <m/>
    <m/>
    <s v="Services"/>
    <m/>
    <s v="ICT"/>
    <s v="CAPEX"/>
    <s v="BID"/>
    <n v="216240"/>
    <n v="133001"/>
    <m/>
    <s v="R2 000 00"/>
    <m/>
    <s v="R2 000 000"/>
    <m/>
    <m/>
    <m/>
    <s v="Competitive Bidding"/>
    <s v="To be published"/>
    <m/>
    <d v="2017-04-01T00:00:00"/>
    <d v="2017-05-01T00:00:00"/>
    <d v="2017-05-08T00:00:00"/>
    <d v="2017-05-29T00:00:00"/>
    <d v="2017-06-05T00:00:00"/>
    <d v="2017-09-03T00:00:00"/>
    <d v="2017-09-12T00:00:00"/>
    <d v="2017-09-12T00:00:00"/>
    <s v="SD Prov: LP Provincial Management"/>
    <s v="James Mothibi"/>
  </r>
  <r>
    <n v="28"/>
    <s v="SD-PROV-LP-28"/>
    <s v="Enhance the efficiency of  Government Environment  "/>
    <s v="Renewal of mandatory and non mandatory ICT services rendered by SITA in the Department- Limpopo Education"/>
    <x v="15"/>
    <m/>
    <m/>
    <m/>
    <m/>
    <m/>
    <m/>
    <s v="Services"/>
    <m/>
    <s v="ICT"/>
    <s v="CAPEX"/>
    <s v="Existing SITA Contract"/>
    <n v="216240"/>
    <n v="133001"/>
    <m/>
    <s v="R20 000 000"/>
    <m/>
    <s v="R20 000 000"/>
    <m/>
    <m/>
    <m/>
    <s v="Competitive Bidding"/>
    <s v="To be published"/>
    <m/>
    <d v="2017-04-01T00:00:00"/>
    <d v="2017-05-01T00:00:00"/>
    <d v="2017-05-08T00:00:00"/>
    <d v="2017-05-29T00:00:00"/>
    <d v="2017-06-05T00:00:00"/>
    <d v="2017-09-03T00:00:00"/>
    <d v="2017-09-12T00:00:00"/>
    <d v="2017-09-12T00:00:00"/>
    <s v="SD Prov: LP Provincial Management"/>
    <s v="James Mothibi"/>
  </r>
  <r>
    <n v="29"/>
    <s v="SD-PROV-LP-29"/>
    <s v="Enhance the efficiency of  Government Environment  "/>
    <s v="Roll out of Managed Printing Solution at all 10 X District Offices and all Head Office sites - Limpopo Education"/>
    <x v="15"/>
    <m/>
    <m/>
    <m/>
    <m/>
    <m/>
    <m/>
    <s v="Services"/>
    <m/>
    <s v="ICT"/>
    <s v="CAPEX"/>
    <s v="Transversal Labour Saving Devices Contract"/>
    <n v="216240"/>
    <n v="133001"/>
    <m/>
    <s v="R20 000 000"/>
    <m/>
    <s v="R20 000 000"/>
    <m/>
    <m/>
    <m/>
    <s v="Competitive Bidding"/>
    <s v="To be published"/>
    <m/>
    <d v="2017-04-01T00:00:00"/>
    <d v="2017-05-01T00:00:00"/>
    <d v="2017-05-08T00:00:00"/>
    <d v="2017-05-29T00:00:00"/>
    <d v="2017-06-05T00:00:00"/>
    <d v="2017-09-03T00:00:00"/>
    <d v="2017-09-12T00:00:00"/>
    <d v="2017-09-12T00:00:00"/>
    <s v="SD Prov: LP Provincial Management"/>
    <s v="James Mothibi"/>
  </r>
  <r>
    <n v="30"/>
    <s v="SD-PROV-LP-30"/>
    <s v="Enhance the efficiency of  Government Environment  "/>
    <s v="Hardware and software to be utilised to optimised all Departmental 's LANs- Limpopo Education "/>
    <x v="1"/>
    <m/>
    <m/>
    <m/>
    <m/>
    <m/>
    <m/>
    <s v="Services"/>
    <m/>
    <s v="ICT"/>
    <s v="CAPEX"/>
    <s v="BID"/>
    <n v="216240"/>
    <n v="133001"/>
    <m/>
    <s v="R15 000 000"/>
    <m/>
    <s v="R15 000 000"/>
    <m/>
    <m/>
    <m/>
    <s v="Competitive Bidding"/>
    <s v="To be published"/>
    <m/>
    <d v="2017-07-03T00:00:00"/>
    <d v="2017-08-02T00:00:00"/>
    <d v="2017-08-09T00:00:00"/>
    <d v="2017-08-30T00:00:00"/>
    <d v="2017-09-06T00:00:00"/>
    <d v="2017-12-05T00:00:00"/>
    <d v="2017-12-14T00:00:00"/>
    <d v="2017-12-14T00:00:00"/>
    <s v="SD Prov: LP Provincial Management"/>
    <s v="James Mothibi"/>
  </r>
  <r>
    <n v="31"/>
    <s v="SD-PROV-LP-31"/>
    <s v="Enhance the efficiency of  Government Environment  "/>
    <s v="Refresh of client side(laptop/desktop &amp; data projector)- Limpopo Education"/>
    <x v="3"/>
    <s v="Peripherals"/>
    <m/>
    <m/>
    <m/>
    <m/>
    <m/>
    <s v="Services"/>
    <m/>
    <s v="ICT"/>
    <s v="CAPEX"/>
    <s v="BID"/>
    <n v="216240"/>
    <n v="133001"/>
    <m/>
    <s v="R20 000 000"/>
    <m/>
    <s v="R20 000 000"/>
    <m/>
    <m/>
    <m/>
    <s v="Competitive Bidding"/>
    <s v="To be published"/>
    <m/>
    <d v="2017-07-03T00:00:00"/>
    <d v="2017-08-02T00:00:00"/>
    <d v="2017-08-09T00:00:00"/>
    <d v="2017-08-30T00:00:00"/>
    <d v="2017-09-06T00:00:00"/>
    <d v="2017-12-05T00:00:00"/>
    <d v="2017-12-14T00:00:00"/>
    <d v="2017-12-14T00:00:00"/>
    <s v="SD Prov: LP Provincial Management"/>
    <s v="James Mothibi"/>
  </r>
  <r>
    <n v="32"/>
    <s v="SD-PROV-LP-32"/>
    <s v="Enhance the efficiency of  Government Environment  "/>
    <s v="Back up environment for schools that have been provided with tablet/laptop/curriculum content server- Limpopo Education"/>
    <x v="15"/>
    <m/>
    <m/>
    <m/>
    <m/>
    <m/>
    <m/>
    <s v="Services"/>
    <m/>
    <s v="ICT"/>
    <s v="CAPEX"/>
    <s v="BID"/>
    <n v="216240"/>
    <n v="133001"/>
    <m/>
    <s v="R10 000 000"/>
    <m/>
    <s v="R10 000 000"/>
    <m/>
    <m/>
    <m/>
    <s v="Competitive Bidding"/>
    <s v="To be published"/>
    <m/>
    <d v="2017-07-03T00:00:00"/>
    <d v="2017-08-02T00:00:00"/>
    <d v="2017-08-09T00:00:00"/>
    <d v="2017-08-30T00:00:00"/>
    <d v="2017-09-06T00:00:00"/>
    <d v="2017-12-05T00:00:00"/>
    <d v="2017-12-14T00:00:00"/>
    <d v="2017-12-14T00:00:00"/>
    <s v="SD Prov: LP Provincial Management"/>
    <s v="James Mothibi"/>
  </r>
  <r>
    <n v="33"/>
    <s v="SD-PROV-LP-33"/>
    <s v="Enhance the efficiency of  Government Environment  "/>
    <s v="Microsoft license for schools- Limpopo Education"/>
    <x v="26"/>
    <m/>
    <m/>
    <m/>
    <m/>
    <m/>
    <m/>
    <s v="Services"/>
    <m/>
    <s v="ICT"/>
    <s v="CAPEX"/>
    <s v="Existing SITA Contract"/>
    <n v="216240"/>
    <n v="133001"/>
    <m/>
    <s v="R5 000 000"/>
    <m/>
    <s v="R5 000 000"/>
    <m/>
    <m/>
    <m/>
    <s v="Competitive Bidding"/>
    <s v="To be published"/>
    <m/>
    <d v="2017-07-03T00:00:00"/>
    <d v="2017-08-02T00:00:00"/>
    <d v="2017-08-09T00:00:00"/>
    <d v="2017-08-30T00:00:00"/>
    <d v="2017-09-06T00:00:00"/>
    <d v="2017-12-05T00:00:00"/>
    <d v="2017-12-14T00:00:00"/>
    <d v="2017-12-14T00:00:00"/>
    <s v="SD Prov: LP Provincial Management"/>
    <s v="James Mothibi"/>
  </r>
  <r>
    <n v="34"/>
    <s v="SD-PROV-LP-34"/>
    <s v="Enhance the efficiency of  Government Environment  "/>
    <s v="Revamping of Records Management (e.g. Stationery , protective clothing , IT equipments &amp; etc)- Limpopo Education"/>
    <x v="15"/>
    <m/>
    <m/>
    <m/>
    <m/>
    <m/>
    <m/>
    <s v="Services"/>
    <m/>
    <s v="ICT"/>
    <s v="CAPEX"/>
    <s v="BID"/>
    <n v="216240"/>
    <n v="133001"/>
    <m/>
    <s v="R10 000 000"/>
    <m/>
    <s v="R10 000 000"/>
    <m/>
    <m/>
    <m/>
    <s v="Competitive Bidding"/>
    <s v="To be published"/>
    <m/>
    <d v="2017-07-03T00:00:00"/>
    <d v="2017-08-02T00:00:00"/>
    <d v="2017-08-09T00:00:00"/>
    <d v="2017-08-30T00:00:00"/>
    <d v="2017-09-06T00:00:00"/>
    <d v="2017-12-05T00:00:00"/>
    <d v="2017-12-14T00:00:00"/>
    <d v="2017-12-14T00:00:00"/>
    <s v="SD Prov: LP Provincial Management"/>
    <s v="James Mothibi"/>
  </r>
  <r>
    <n v="35"/>
    <s v="SD-PROV-LP-35"/>
    <s v="Enhance the efficiency of  Government Environment  "/>
    <s v="ICT Infrastructure Revamping(Head Office and District Offices)- Limpopo Education"/>
    <x v="15"/>
    <m/>
    <m/>
    <m/>
    <m/>
    <m/>
    <m/>
    <s v="Services"/>
    <m/>
    <s v="ICT"/>
    <s v="CAPEX"/>
    <s v="BID"/>
    <n v="216240"/>
    <n v="133001"/>
    <m/>
    <s v="R15 000 000"/>
    <m/>
    <s v="R15 000 000"/>
    <m/>
    <m/>
    <m/>
    <s v="Competitive Bidding"/>
    <s v="To be published"/>
    <m/>
    <d v="2017-07-03T00:00:00"/>
    <d v="2017-08-02T00:00:00"/>
    <d v="2017-08-09T00:00:00"/>
    <d v="2017-08-30T00:00:00"/>
    <d v="2017-09-06T00:00:00"/>
    <d v="2017-12-05T00:00:00"/>
    <d v="2017-12-14T00:00:00"/>
    <d v="2017-12-14T00:00:00"/>
    <s v="SD Prov: LP Provincial Management"/>
    <s v="James Mothibi"/>
  </r>
  <r>
    <n v="36"/>
    <s v="SD-PROV-LP-36"/>
    <s v="Enhance the efficiency of  Government Environment  "/>
    <s v="– Novell Platespin Offsite DRS- Limpopo Education"/>
    <x v="34"/>
    <m/>
    <m/>
    <m/>
    <s v="Novell"/>
    <m/>
    <m/>
    <s v="Licences"/>
    <m/>
    <s v="ICT"/>
    <s v="CAPEX"/>
    <s v="Procurement"/>
    <n v="216240"/>
    <n v="133001"/>
    <m/>
    <s v="R 800 000.00"/>
    <m/>
    <s v="R 800 000.00"/>
    <m/>
    <m/>
    <m/>
    <s v="Competitive Bidding"/>
    <s v="To be published"/>
    <m/>
    <d v="2017-04-01T00:00:00"/>
    <d v="2017-05-01T00:00:00"/>
    <d v="2017-05-08T00:00:00"/>
    <d v="2017-05-29T00:00:00"/>
    <d v="2017-06-05T00:00:00"/>
    <d v="2017-09-03T00:00:00"/>
    <d v="2017-09-12T00:00:00"/>
    <d v="2017-09-12T00:00:00"/>
    <s v="SD Prov: LP Provincial Management"/>
    <s v="James Mothibi"/>
  </r>
  <r>
    <n v="37"/>
    <s v="SD-PROV-LP-37"/>
    <s v="Enhance the efficiency of  Government Environment  "/>
    <s v="Novell Platespin - OTP"/>
    <x v="34"/>
    <m/>
    <m/>
    <m/>
    <s v="Novell"/>
    <m/>
    <m/>
    <s v="Services"/>
    <m/>
    <s v="ICT"/>
    <s v="CAPEX"/>
    <s v="Procurement"/>
    <n v="216240"/>
    <n v="133001"/>
    <m/>
    <n v="700000"/>
    <m/>
    <n v="700000"/>
    <m/>
    <m/>
    <m/>
    <s v="Competitive Bidding"/>
    <s v="To be published"/>
    <m/>
    <d v="2017-04-01T00:00:00"/>
    <d v="2017-05-01T00:00:00"/>
    <d v="2017-05-08T00:00:00"/>
    <d v="2017-05-29T00:00:00"/>
    <d v="2017-06-05T00:00:00"/>
    <d v="2017-09-03T00:00:00"/>
    <d v="2017-09-12T00:00:00"/>
    <d v="2017-09-12T00:00:00"/>
    <s v="SD Prov: LP Provincial Management"/>
    <s v="Nobuhle Cele"/>
  </r>
  <r>
    <n v="38"/>
    <s v="SD-PROV-LP-38"/>
    <s v="Enhance the efficiency of  Government Environment  "/>
    <s v="Hardware Maintenance- OTP"/>
    <x v="2"/>
    <m/>
    <m/>
    <m/>
    <m/>
    <m/>
    <m/>
    <s v="Services"/>
    <m/>
    <s v="ICT"/>
    <s v="CAPEX"/>
    <s v="Procurement"/>
    <n v="216240"/>
    <n v="133001"/>
    <m/>
    <n v="3000000"/>
    <m/>
    <n v="3000000"/>
    <m/>
    <m/>
    <m/>
    <s v="Competitive Bidding"/>
    <s v="To be published"/>
    <m/>
    <d v="2017-04-01T00:00:00"/>
    <d v="2017-05-01T00:00:00"/>
    <d v="2017-05-08T00:00:00"/>
    <d v="2017-05-29T00:00:00"/>
    <d v="2017-06-05T00:00:00"/>
    <d v="2017-09-03T00:00:00"/>
    <d v="2017-09-12T00:00:00"/>
    <d v="2017-09-12T00:00:00"/>
    <s v="SD Prov: LP Provincial Management"/>
    <s v="Nobuhle Cele"/>
  </r>
  <r>
    <n v="39"/>
    <s v="SD-PROV-LP-39"/>
    <s v="Enhance the efficiency of  Government Environment  "/>
    <s v="Alfresco Licences- OTP"/>
    <x v="11"/>
    <m/>
    <m/>
    <m/>
    <m/>
    <m/>
    <m/>
    <s v="Services"/>
    <m/>
    <s v="ICT"/>
    <s v="CAPEX"/>
    <s v="Procurement"/>
    <n v="216240"/>
    <n v="133001"/>
    <m/>
    <n v="750000"/>
    <m/>
    <n v="750000"/>
    <m/>
    <m/>
    <m/>
    <s v="Competitive Bidding"/>
    <s v="To be published"/>
    <m/>
    <d v="2017-04-01T00:00:00"/>
    <d v="2017-05-01T00:00:00"/>
    <d v="2017-05-08T00:00:00"/>
    <d v="2017-05-29T00:00:00"/>
    <d v="2017-06-05T00:00:00"/>
    <d v="2017-09-03T00:00:00"/>
    <d v="2017-09-12T00:00:00"/>
    <d v="2017-09-12T00:00:00"/>
    <s v="SD Prov: LP Provincial Management"/>
    <s v="Nobuhle Cele"/>
  </r>
  <r>
    <n v="40"/>
    <s v="SD-PROV-LP-40"/>
    <s v="Enhance the efficiency of  Government Environment  "/>
    <s v="Microsoft renewal- OTP"/>
    <x v="26"/>
    <m/>
    <m/>
    <m/>
    <s v="Microsoft"/>
    <m/>
    <m/>
    <s v="Services"/>
    <m/>
    <s v="ICT"/>
    <s v="CAPEX"/>
    <s v="Procurement"/>
    <n v="216240"/>
    <n v="133001"/>
    <m/>
    <n v="4000000"/>
    <m/>
    <n v="4000000"/>
    <m/>
    <m/>
    <m/>
    <s v="Competitive Bidding"/>
    <s v="To be published"/>
    <m/>
    <d v="2017-04-01T00:00:00"/>
    <d v="2017-05-01T00:00:00"/>
    <d v="2017-05-08T00:00:00"/>
    <d v="2017-05-29T00:00:00"/>
    <d v="2017-06-05T00:00:00"/>
    <d v="2017-09-03T00:00:00"/>
    <d v="2017-09-12T00:00:00"/>
    <d v="2017-09-12T00:00:00"/>
    <s v="SD Prov: LP Provincial Management"/>
    <s v="Nobuhle Cele"/>
  </r>
  <r>
    <n v="41"/>
    <s v="SD-PROV-LP-41"/>
    <s v="Enhance the efficiency of  Government Environment  "/>
    <s v="Microsoft Tru-up- OTP"/>
    <x v="26"/>
    <m/>
    <m/>
    <m/>
    <s v="Microsoft"/>
    <m/>
    <m/>
    <s v="Services"/>
    <m/>
    <s v="ICT"/>
    <s v="CAPEX"/>
    <s v="Procurement"/>
    <n v="216240"/>
    <n v="133001"/>
    <m/>
    <n v="400000"/>
    <m/>
    <n v="400000"/>
    <m/>
    <m/>
    <m/>
    <s v="Competitive Bidding"/>
    <s v="To be published"/>
    <m/>
    <d v="2017-04-01T00:00:00"/>
    <d v="2017-05-01T00:00:00"/>
    <d v="2017-05-08T00:00:00"/>
    <d v="2017-05-29T00:00:00"/>
    <d v="2017-06-05T00:00:00"/>
    <d v="2017-09-03T00:00:00"/>
    <d v="2017-09-12T00:00:00"/>
    <d v="2017-09-12T00:00:00"/>
    <s v="SD Prov: LP Provincial Management"/>
    <s v="Nobuhle Cele"/>
  </r>
  <r>
    <n v="42"/>
    <s v="SD-PROV-LP-42"/>
    <s v="Enhance the efficiency of  Government Environment  "/>
    <s v="Gartner Renewal- OTP"/>
    <x v="25"/>
    <m/>
    <m/>
    <m/>
    <s v="Gartner"/>
    <m/>
    <m/>
    <s v="Services"/>
    <m/>
    <s v="ICT"/>
    <s v="CAPEX"/>
    <s v="Procurement"/>
    <n v="216240"/>
    <n v="133001"/>
    <m/>
    <n v="350000"/>
    <m/>
    <n v="350000"/>
    <m/>
    <m/>
    <m/>
    <s v="Competitive Bidding"/>
    <s v="To be published"/>
    <m/>
    <d v="2017-04-01T00:00:00"/>
    <d v="2017-05-01T00:00:00"/>
    <d v="2017-05-08T00:00:00"/>
    <d v="2017-05-29T00:00:00"/>
    <d v="2017-06-05T00:00:00"/>
    <d v="2017-09-03T00:00:00"/>
    <d v="2017-09-12T00:00:00"/>
    <d v="2017-09-12T00:00:00"/>
    <s v="SD Prov: LP Provincial Management"/>
    <s v="Nobuhle Cele"/>
  </r>
  <r>
    <n v="43"/>
    <s v="SD-PROV-LP-43"/>
    <s v="Enhance the efficiency of  Government Environment  "/>
    <s v="Novell Platespin - PGITO"/>
    <x v="34"/>
    <m/>
    <m/>
    <m/>
    <s v="Novell"/>
    <m/>
    <m/>
    <s v="Services"/>
    <m/>
    <s v="ICT"/>
    <s v="CAPEX"/>
    <s v="Procurement"/>
    <n v="216240"/>
    <n v="133001"/>
    <m/>
    <n v="960000"/>
    <m/>
    <n v="960000"/>
    <m/>
    <m/>
    <m/>
    <s v="Competitive Bidding"/>
    <s v="To be published"/>
    <m/>
    <d v="2017-04-01T00:00:00"/>
    <d v="2017-05-01T00:00:00"/>
    <d v="2017-05-08T00:00:00"/>
    <d v="2017-05-29T00:00:00"/>
    <d v="2017-06-05T00:00:00"/>
    <d v="2017-09-03T00:00:00"/>
    <d v="2017-09-12T00:00:00"/>
    <d v="2017-09-12T00:00:00"/>
    <s v="SD Prov: LP Provincial Management"/>
    <s v="Nobuhle Cele"/>
  </r>
  <r>
    <n v="44"/>
    <s v="SD-PROV-LP-44"/>
    <s v="Enhance the efficiency of  Government Environment  "/>
    <s v="Hardware T/M- OTP"/>
    <x v="3"/>
    <m/>
    <m/>
    <m/>
    <m/>
    <m/>
    <m/>
    <s v="Services"/>
    <m/>
    <s v="ICT"/>
    <s v="CAPEX"/>
    <s v="Procurement"/>
    <n v="216240"/>
    <n v="133001"/>
    <m/>
    <n v="500000"/>
    <m/>
    <n v="500000"/>
    <m/>
    <m/>
    <m/>
    <s v="Competitive Bidding"/>
    <s v="To be published"/>
    <m/>
    <d v="2017-04-01T00:00:00"/>
    <d v="2017-05-01T00:00:00"/>
    <d v="2017-05-08T00:00:00"/>
    <d v="2017-05-29T00:00:00"/>
    <d v="2017-06-05T00:00:00"/>
    <d v="2017-09-03T00:00:00"/>
    <d v="2017-09-12T00:00:00"/>
    <d v="2017-09-12T00:00:00"/>
    <s v="SD Prov: LP Provincial Management"/>
    <s v="Nobuhle Cele"/>
  </r>
  <r>
    <n v="45"/>
    <s v="SD-PROV-LP-45"/>
    <s v="Enhance the efficiency of  Government Environment  "/>
    <s v="Novell Platespin - Transport"/>
    <x v="34"/>
    <m/>
    <m/>
    <m/>
    <s v="Novell"/>
    <m/>
    <m/>
    <s v="Services"/>
    <m/>
    <s v="ICT"/>
    <s v="CAPEX"/>
    <s v="Procurement"/>
    <n v="216240"/>
    <n v="133001"/>
    <m/>
    <n v="700000"/>
    <m/>
    <n v="700000"/>
    <m/>
    <m/>
    <m/>
    <s v="Competitive Bidding"/>
    <s v="To be published"/>
    <m/>
    <d v="2017-04-01T00:00:00"/>
    <d v="2017-05-01T00:00:00"/>
    <d v="2017-05-08T00:00:00"/>
    <d v="2017-05-29T00:00:00"/>
    <d v="2017-06-05T00:00:00"/>
    <d v="2017-09-03T00:00:00"/>
    <d v="2017-09-12T00:00:00"/>
    <d v="2017-09-12T00:00:00"/>
    <s v="SD Prov: LP Provincial Management"/>
    <s v="Nobuhle Cele"/>
  </r>
  <r>
    <n v="46"/>
    <s v="SD-PROV-LP-46"/>
    <s v="Enhance the efficiency of  Government Environment  "/>
    <s v="Hardware Maintenance - Transport"/>
    <x v="2"/>
    <m/>
    <m/>
    <m/>
    <m/>
    <m/>
    <m/>
    <s v="Services"/>
    <m/>
    <s v="ICT"/>
    <s v="CAPEX"/>
    <s v="Procurement"/>
    <n v="216240"/>
    <n v="133001"/>
    <m/>
    <n v="3000000"/>
    <m/>
    <n v="3000000"/>
    <m/>
    <m/>
    <m/>
    <s v="Competitive Bidding"/>
    <s v="To be published"/>
    <m/>
    <d v="2017-04-01T00:00:00"/>
    <d v="2017-05-01T00:00:00"/>
    <d v="2017-05-08T00:00:00"/>
    <d v="2017-05-29T00:00:00"/>
    <d v="2017-06-05T00:00:00"/>
    <d v="2017-09-03T00:00:00"/>
    <d v="2017-09-12T00:00:00"/>
    <d v="2017-09-12T00:00:00"/>
    <s v="SD Prov: LP Provincial Management"/>
    <s v="Nobuhle Cele"/>
  </r>
  <r>
    <n v="47"/>
    <s v="SD-PROV-LP-47"/>
    <s v="Enhance the efficiency of  Government Environment  "/>
    <s v="Alfresco Licences- Transport"/>
    <x v="11"/>
    <m/>
    <m/>
    <m/>
    <m/>
    <m/>
    <m/>
    <s v="Services"/>
    <m/>
    <s v="ICT"/>
    <s v="CAPEX"/>
    <s v="Procurement"/>
    <n v="216240"/>
    <n v="133001"/>
    <m/>
    <n v="750000"/>
    <m/>
    <n v="750000"/>
    <m/>
    <m/>
    <m/>
    <s v="Competitive Bidding"/>
    <s v="To be published"/>
    <m/>
    <d v="2017-04-01T00:00:00"/>
    <d v="2017-05-01T00:00:00"/>
    <d v="2017-05-08T00:00:00"/>
    <d v="2017-05-29T00:00:00"/>
    <d v="2017-06-05T00:00:00"/>
    <d v="2017-09-03T00:00:00"/>
    <d v="2017-09-12T00:00:00"/>
    <d v="2017-09-12T00:00:00"/>
    <s v="SD Prov: LP Provincial Management"/>
    <s v="Nobuhle Cele"/>
  </r>
  <r>
    <n v="48"/>
    <s v="SD-PROV-LP-48"/>
    <s v="Enhance the efficiency of  Government Environment  "/>
    <s v="Microsoft renewal- Transport"/>
    <x v="26"/>
    <m/>
    <m/>
    <m/>
    <s v="Microsoft"/>
    <m/>
    <m/>
    <s v="Services"/>
    <m/>
    <s v="ICT"/>
    <s v="CAPEX"/>
    <s v="Procurement"/>
    <n v="216240"/>
    <n v="133001"/>
    <m/>
    <n v="4000000"/>
    <m/>
    <n v="4000000"/>
    <m/>
    <m/>
    <m/>
    <s v="Competitive Bidding"/>
    <s v="To be published"/>
    <m/>
    <d v="2017-04-01T00:00:00"/>
    <d v="2017-05-01T00:00:00"/>
    <d v="2017-05-08T00:00:00"/>
    <d v="2017-05-29T00:00:00"/>
    <d v="2017-06-05T00:00:00"/>
    <d v="2017-09-03T00:00:00"/>
    <d v="2017-09-12T00:00:00"/>
    <d v="2017-09-12T00:00:00"/>
    <s v="SD Prov: LP Provincial Management"/>
    <s v="Nobuhle Cele"/>
  </r>
  <r>
    <n v="49"/>
    <s v="SD-PROV-LP-49"/>
    <s v="Enhance the efficiency of  Government Environment  "/>
    <s v="Microsoft Tru-up- Transport"/>
    <x v="26"/>
    <m/>
    <m/>
    <m/>
    <s v="Microsoft"/>
    <m/>
    <m/>
    <s v="Services"/>
    <m/>
    <s v="ICT"/>
    <s v="CAPEX"/>
    <s v="Procurement"/>
    <n v="216240"/>
    <n v="133001"/>
    <m/>
    <n v="400000"/>
    <m/>
    <n v="400000"/>
    <m/>
    <m/>
    <m/>
    <s v="Competitive Bidding"/>
    <s v="To be published"/>
    <m/>
    <d v="2017-04-01T00:00:00"/>
    <d v="2017-05-01T00:00:00"/>
    <d v="2017-05-08T00:00:00"/>
    <d v="2017-05-29T00:00:00"/>
    <d v="2017-06-05T00:00:00"/>
    <d v="2017-09-03T00:00:00"/>
    <d v="2017-09-12T00:00:00"/>
    <d v="2017-09-12T00:00:00"/>
    <s v="SD Prov: LP Provincial Management"/>
    <s v="Nobuhle Cele"/>
  </r>
  <r>
    <n v="50"/>
    <s v="SD-PROV-LP-50"/>
    <s v="Enhance the efficiency of  Government Environment  "/>
    <s v="Gartner Renewal- Transport"/>
    <x v="25"/>
    <m/>
    <m/>
    <m/>
    <s v="Gartner"/>
    <m/>
    <m/>
    <s v="Services"/>
    <m/>
    <s v="ICT"/>
    <s v="CAPEX"/>
    <s v="Procurement"/>
    <n v="216240"/>
    <n v="133001"/>
    <m/>
    <n v="350000"/>
    <m/>
    <n v="350000"/>
    <m/>
    <m/>
    <m/>
    <s v="Competitive Bidding"/>
    <s v="To be published"/>
    <m/>
    <d v="2017-04-01T00:00:00"/>
    <d v="2017-05-01T00:00:00"/>
    <d v="2017-05-08T00:00:00"/>
    <d v="2017-05-29T00:00:00"/>
    <d v="2017-06-05T00:00:00"/>
    <d v="2017-09-03T00:00:00"/>
    <d v="2017-09-12T00:00:00"/>
    <d v="2017-09-12T00:00:00"/>
    <s v="SD Prov: LP Provincial Management"/>
    <s v="Nobuhle Cele"/>
  </r>
  <r>
    <n v="51"/>
    <s v="SD-PROV-LP-51"/>
    <s v="Enhance the efficiency of  Government Environment  "/>
    <s v="Telecomunication infrastructure - Transport"/>
    <x v="15"/>
    <m/>
    <m/>
    <m/>
    <s v="Novell"/>
    <m/>
    <m/>
    <s v="Services"/>
    <m/>
    <s v="ICT"/>
    <s v="CAPEX"/>
    <s v="Procurement"/>
    <n v="216240"/>
    <n v="133001"/>
    <m/>
    <n v="960000"/>
    <m/>
    <n v="960000"/>
    <m/>
    <m/>
    <m/>
    <s v="Competitive Bidding"/>
    <s v="To be published"/>
    <m/>
    <d v="2017-04-01T00:00:00"/>
    <d v="2017-05-01T00:00:00"/>
    <d v="2017-05-08T00:00:00"/>
    <d v="2017-05-29T00:00:00"/>
    <d v="2017-06-05T00:00:00"/>
    <d v="2017-09-03T00:00:00"/>
    <d v="2017-09-12T00:00:00"/>
    <d v="2017-09-12T00:00:00"/>
    <s v="SD Prov: LP Provincial Management"/>
    <s v="Nobuhle Cele"/>
  </r>
  <r>
    <n v="52"/>
    <s v="SD-PROV-LP-52"/>
    <s v="Enhance the efficiency of  Government Environment  "/>
    <s v="Hardware T/M- Transport"/>
    <x v="3"/>
    <m/>
    <m/>
    <m/>
    <m/>
    <m/>
    <m/>
    <s v="Services"/>
    <m/>
    <s v="ICT"/>
    <s v="CAPEX"/>
    <s v="Procurement"/>
    <n v="216240"/>
    <n v="133001"/>
    <m/>
    <n v="500000"/>
    <m/>
    <n v="500000"/>
    <m/>
    <m/>
    <m/>
    <s v="Competitive Bidding"/>
    <s v="To be published"/>
    <m/>
    <d v="2017-04-01T00:00:00"/>
    <d v="2017-05-01T00:00:00"/>
    <d v="2017-05-08T00:00:00"/>
    <d v="2017-05-29T00:00:00"/>
    <d v="2017-06-05T00:00:00"/>
    <d v="2017-09-03T00:00:00"/>
    <d v="2017-09-12T00:00:00"/>
    <d v="2017-09-12T00:00:00"/>
    <s v="SD Prov: LP Provincial Management"/>
    <s v="Nobuhle Cele"/>
  </r>
  <r>
    <n v="53"/>
    <s v="SD-PROV-LP-53"/>
    <s v="Enhance the efficiency of  Government Environment  "/>
    <s v="Renewal of all Microsoft Software(client side and server side) utilised by the Department through SITA - Provincial Treasury"/>
    <x v="26"/>
    <m/>
    <m/>
    <m/>
    <s v="Microsoft"/>
    <m/>
    <m/>
    <s v="Services"/>
    <m/>
    <s v="ICT"/>
    <s v="CAPEX"/>
    <s v="Existing SITA Contract"/>
    <n v="216240"/>
    <n v="133001"/>
    <m/>
    <s v="R15 000 000"/>
    <m/>
    <s v="R15 000 000"/>
    <m/>
    <m/>
    <m/>
    <s v="Competitive Bidding"/>
    <s v="To be published"/>
    <m/>
    <d v="2017-04-01T00:00:00"/>
    <d v="2017-05-01T00:00:00"/>
    <d v="2017-05-08T00:00:00"/>
    <d v="2017-05-29T00:00:00"/>
    <d v="2017-06-05T00:00:00"/>
    <d v="2017-09-03T00:00:00"/>
    <d v="2017-09-12T00:00:00"/>
    <d v="2017-09-12T00:00:00"/>
    <s v="SD Prov: LP Provincial Management"/>
    <s v="James Mothibi"/>
  </r>
  <r>
    <n v="54"/>
    <s v="SD-PROV-LP-54"/>
    <s v="Enhance the efficiency of  Government Environment  "/>
    <s v="Renewal of the Departmental anti virus license renewal - - Provincial Treasury"/>
    <x v="11"/>
    <m/>
    <m/>
    <m/>
    <s v="Symantec"/>
    <m/>
    <m/>
    <s v="Services"/>
    <m/>
    <s v="ICT"/>
    <s v="CAPEX"/>
    <s v="BID"/>
    <n v="216240"/>
    <n v="133001"/>
    <m/>
    <s v="R2 000 00"/>
    <m/>
    <s v="R2 000 000"/>
    <m/>
    <m/>
    <m/>
    <s v="Competitive Bidding"/>
    <s v="To be published"/>
    <m/>
    <d v="2017-04-03T00:00:00"/>
    <d v="2017-05-03T00:00:00"/>
    <d v="2017-05-10T00:00:00"/>
    <d v="2017-05-31T00:00:00"/>
    <d v="2017-06-07T00:00:00"/>
    <d v="2017-09-05T00:00:00"/>
    <d v="2017-09-14T00:00:00"/>
    <d v="2017-09-14T00:00:00"/>
    <s v="SD Prov: LP Provincial Management"/>
    <s v="James Mothibi"/>
  </r>
  <r>
    <n v="55"/>
    <s v="SD-PROV-LP-55"/>
    <s v="Enhance the efficiency of  Government Environment  "/>
    <s v="Renewal of mandatory and non-mandatory ICT services rendered by SITA in the Department- Provincial Treasury"/>
    <x v="14"/>
    <m/>
    <m/>
    <m/>
    <m/>
    <m/>
    <m/>
    <s v="Services"/>
    <m/>
    <s v="ICT"/>
    <s v="CAPEX"/>
    <s v="Existing SITA Contract"/>
    <n v="216240"/>
    <n v="133001"/>
    <m/>
    <s v="R20 000 000"/>
    <m/>
    <s v="R20 000 000"/>
    <m/>
    <m/>
    <m/>
    <s v="Competitive Bidding"/>
    <s v="To be published"/>
    <m/>
    <d v="2017-04-01T00:00:00"/>
    <d v="2017-05-01T00:00:00"/>
    <d v="2017-05-08T00:00:00"/>
    <d v="2017-05-29T00:00:00"/>
    <d v="2017-06-05T00:00:00"/>
    <d v="2017-09-03T00:00:00"/>
    <d v="2017-09-12T00:00:00"/>
    <d v="2017-09-12T00:00:00"/>
    <s v="SD Prov: LP Provincial Management"/>
    <s v="James Mothibi"/>
  </r>
  <r>
    <n v="56"/>
    <s v="SD-PROV-LP-56"/>
    <s v="Enhance the efficiency of  Government Environment  "/>
    <s v="Managed Hardware Printing Solution - Provincial Treasury"/>
    <x v="15"/>
    <m/>
    <m/>
    <m/>
    <m/>
    <m/>
    <m/>
    <s v="Services"/>
    <m/>
    <s v="ICT"/>
    <s v="CAPEX"/>
    <s v="BID"/>
    <n v="216240"/>
    <n v="133001"/>
    <m/>
    <s v="R20 000 000"/>
    <m/>
    <s v="R20 000 000"/>
    <m/>
    <m/>
    <m/>
    <s v="Competitive Bidding"/>
    <s v="To be published"/>
    <m/>
    <d v="2017-04-01T00:00:00"/>
    <d v="2017-05-01T00:00:00"/>
    <d v="2017-05-08T00:00:00"/>
    <d v="2017-05-29T00:00:00"/>
    <d v="2017-06-05T00:00:00"/>
    <d v="2017-09-03T00:00:00"/>
    <d v="2017-09-12T00:00:00"/>
    <d v="2017-09-12T00:00:00"/>
    <s v="SD Prov: LP Provincial Management"/>
    <s v="James Mothibi"/>
  </r>
  <r>
    <n v="57"/>
    <s v="SD-PROV-LP-57"/>
    <s v="Enhance the efficiency of  Government Environment  "/>
    <s v="Hardware and software to be utilised to optimised all Departmental 's LANs- - Provincial Treasury"/>
    <x v="1"/>
    <m/>
    <m/>
    <m/>
    <m/>
    <m/>
    <m/>
    <s v="Services"/>
    <m/>
    <s v="ICT"/>
    <s v="CAPEX"/>
    <s v="BID"/>
    <n v="216240"/>
    <n v="133001"/>
    <m/>
    <s v="R15 000 000"/>
    <m/>
    <s v="R15 000 000"/>
    <m/>
    <m/>
    <m/>
    <s v="Competitive Bidding"/>
    <s v="To be published"/>
    <m/>
    <d v="2017-07-03T00:00:00"/>
    <d v="2017-08-02T00:00:00"/>
    <d v="2017-08-09T00:00:00"/>
    <d v="2017-08-30T00:00:00"/>
    <d v="2017-09-06T00:00:00"/>
    <d v="2017-12-05T00:00:00"/>
    <d v="2017-12-14T00:00:00"/>
    <d v="2017-12-14T00:00:00"/>
    <s v="SD Prov: LP Provincial Management"/>
    <s v="James Mothibi"/>
  </r>
  <r>
    <n v="58"/>
    <s v="SD-PROV-LP-58"/>
    <s v="Enhance the efficiency of  Government Environment  "/>
    <s v="Refresh of client side(laptop/desktop &amp; data projector)- Provincial Treasury"/>
    <x v="3"/>
    <s v="Peripherals"/>
    <m/>
    <m/>
    <m/>
    <m/>
    <m/>
    <s v="Services"/>
    <m/>
    <s v="ICT"/>
    <s v="CAPEX"/>
    <s v="BID"/>
    <n v="216240"/>
    <n v="133001"/>
    <m/>
    <s v="R20 000 000"/>
    <m/>
    <s v="R20 000 000"/>
    <m/>
    <m/>
    <m/>
    <s v="Competitive Bidding"/>
    <s v="To be published"/>
    <m/>
    <d v="2017-07-03T00:00:00"/>
    <d v="2017-08-02T00:00:00"/>
    <d v="2017-08-09T00:00:00"/>
    <d v="2017-08-30T00:00:00"/>
    <d v="2017-09-06T00:00:00"/>
    <d v="2017-12-05T00:00:00"/>
    <d v="2017-12-14T00:00:00"/>
    <d v="2017-12-14T00:00:00"/>
    <s v="SD Prov: LP Provincial Management"/>
    <s v="James Mothibi"/>
  </r>
  <r>
    <n v="59"/>
    <s v="SD-PROV-LP-59"/>
    <s v="Enhance the efficiency of  Government Environment  "/>
    <s v="Comprehensive LAN and Desktop Support Provincial Treasury"/>
    <x v="14"/>
    <m/>
    <m/>
    <m/>
    <m/>
    <m/>
    <m/>
    <s v="Services"/>
    <m/>
    <s v="ICT"/>
    <s v="CAPEX"/>
    <s v="BID"/>
    <n v="216240"/>
    <n v="133001"/>
    <m/>
    <s v="R10 000 000"/>
    <m/>
    <s v="R10 000 000"/>
    <m/>
    <m/>
    <m/>
    <s v="Competitive Bidding"/>
    <s v="To be published"/>
    <m/>
    <d v="2017-07-03T00:00:00"/>
    <d v="2017-08-02T00:00:00"/>
    <d v="2017-08-09T00:00:00"/>
    <d v="2017-08-30T00:00:00"/>
    <d v="2017-09-06T00:00:00"/>
    <d v="2017-12-05T00:00:00"/>
    <d v="2017-12-14T00:00:00"/>
    <d v="2017-12-14T00:00:00"/>
    <s v="SD Prov: LP Provincial Management"/>
    <s v="James Mothibi"/>
  </r>
  <r>
    <n v="60"/>
    <s v="SD-PROV-LP-60"/>
    <s v="Enhance the efficiency of  Government Environment  "/>
    <s v="Microsoft license - Provincial Treasury"/>
    <x v="26"/>
    <m/>
    <m/>
    <m/>
    <s v="Microsoft"/>
    <m/>
    <m/>
    <s v="Services"/>
    <m/>
    <s v="ICT"/>
    <s v="CAPEX"/>
    <s v="Procurement"/>
    <n v="216240"/>
    <n v="133001"/>
    <m/>
    <s v="R5 000 000"/>
    <m/>
    <s v="R5 000 000"/>
    <m/>
    <m/>
    <m/>
    <s v="Competitive Bidding"/>
    <s v="To be published"/>
    <m/>
    <d v="2017-04-03T00:00:00"/>
    <d v="2017-05-03T00:00:00"/>
    <d v="2017-05-10T00:00:00"/>
    <d v="2017-05-31T00:00:00"/>
    <d v="2017-06-07T00:00:00"/>
    <d v="2017-09-05T00:00:00"/>
    <d v="2017-09-14T00:00:00"/>
    <d v="2017-09-14T00:00:00"/>
    <s v="SD Prov: LP Provincial Management"/>
    <s v="James Mothibi"/>
  </r>
  <r>
    <n v="61"/>
    <s v="SD-PROV-LP-61"/>
    <s v="Enhance the efficiency of  Government Environment  "/>
    <s v="Revamping of Critical Systems Provincial Treasury"/>
    <x v="15"/>
    <m/>
    <m/>
    <m/>
    <m/>
    <m/>
    <m/>
    <s v="Services"/>
    <m/>
    <s v="ICT"/>
    <s v="CAPEX"/>
    <s v="BID"/>
    <n v="216240"/>
    <n v="133001"/>
    <m/>
    <s v="R10 000 000"/>
    <m/>
    <s v="R10 000 000"/>
    <m/>
    <m/>
    <m/>
    <s v="Competitive Bidding"/>
    <s v="To be published"/>
    <m/>
    <d v="2017-04-03T00:00:00"/>
    <d v="2017-05-03T00:00:00"/>
    <d v="2017-05-10T00:00:00"/>
    <d v="2017-05-31T00:00:00"/>
    <d v="2017-06-07T00:00:00"/>
    <d v="2017-09-05T00:00:00"/>
    <d v="2017-09-14T00:00:00"/>
    <d v="2017-09-14T00:00:00"/>
    <s v="SD Prov: LP Provincial Management"/>
    <s v="James Mothibi"/>
  </r>
  <r>
    <n v="62"/>
    <s v="SD-PROV-LP-62"/>
    <s v="Enhance the efficiency of  Government Environment  "/>
    <s v="ICT Infrastructure Revamping(Head Office and District Offices)- Provincial Treasury"/>
    <x v="15"/>
    <m/>
    <m/>
    <m/>
    <m/>
    <m/>
    <m/>
    <s v="Services"/>
    <m/>
    <s v="ICT"/>
    <s v="CAPEX"/>
    <s v="BID"/>
    <n v="216240"/>
    <n v="133001"/>
    <m/>
    <s v="R15 000 000"/>
    <m/>
    <s v="R15 000 000"/>
    <m/>
    <m/>
    <m/>
    <s v="Competitive Bidding"/>
    <s v="To be published"/>
    <m/>
    <d v="2017-04-03T00:00:00"/>
    <d v="2017-05-03T00:00:00"/>
    <d v="2017-05-10T00:00:00"/>
    <d v="2017-05-31T00:00:00"/>
    <d v="2017-06-07T00:00:00"/>
    <d v="2017-09-05T00:00:00"/>
    <d v="2017-09-14T00:00:00"/>
    <d v="2017-09-14T00:00:00"/>
    <s v="SD Prov: LP Provincial Management"/>
    <s v="James Mothibi"/>
  </r>
  <r>
    <n v="63"/>
    <s v="SD-PROV-LP-63"/>
    <s v="Enhance the efficiency of  Government Environment  "/>
    <s v="– Novell Platespin Offsite DRS- Provincial Treasury"/>
    <x v="34"/>
    <m/>
    <m/>
    <m/>
    <s v="Novell"/>
    <m/>
    <m/>
    <s v="Licences"/>
    <m/>
    <s v="ICT"/>
    <s v="CAPEX"/>
    <s v="BID"/>
    <n v="216240"/>
    <n v="133001"/>
    <m/>
    <s v="R 800 000.00"/>
    <m/>
    <s v="R 800 000.00"/>
    <m/>
    <m/>
    <m/>
    <s v="Competitive Bidding"/>
    <s v="To be published"/>
    <m/>
    <d v="2017-04-01T00:00:00"/>
    <d v="2017-05-01T00:00:00"/>
    <d v="2017-05-08T00:00:00"/>
    <d v="2017-05-29T00:00:00"/>
    <d v="2017-06-05T00:00:00"/>
    <d v="2017-09-03T00:00:00"/>
    <d v="2017-09-12T00:00:00"/>
    <d v="2017-09-12T00:00:00"/>
    <s v="SD Prov: LP Provincial Management"/>
    <s v="James Mothibi"/>
  </r>
  <r>
    <n v="77"/>
    <s v="GITO01"/>
    <s v="Supply and Delivery of Storage Device 30TB for Head Office, SITA and DR"/>
    <s v="Hardware Maintenance &amp; Support"/>
    <x v="2"/>
    <m/>
    <m/>
    <m/>
    <s v="N/A"/>
    <m/>
    <m/>
    <s v="Computer Equipment"/>
    <m/>
    <s v="ICT"/>
    <s v="OPEX"/>
    <s v="Ad-hoc"/>
    <n v="216240"/>
    <n v="620020"/>
    <m/>
    <n v="2500000"/>
    <m/>
    <n v="2500000"/>
    <m/>
    <m/>
    <m/>
    <s v="Competitive Bidding"/>
    <m/>
    <m/>
    <d v="2017-07-17T00:00:00"/>
    <d v="2017-08-16T00:00:00"/>
    <d v="2017-08-23T00:00:00"/>
    <d v="2017-09-13T00:00:00"/>
    <d v="2017-09-20T00:00:00"/>
    <d v="2017-12-19T00:00:00"/>
    <d v="2017-12-28T00:00:00"/>
    <d v="2017-12-28T00:00:00"/>
    <m/>
    <s v="Nobuhle Cele"/>
  </r>
  <r>
    <n v="78"/>
    <s v="GITO02"/>
    <s v="Supply and Delivery of CYBEX Data restore system for Head Office and District"/>
    <s v="Hardware"/>
    <x v="23"/>
    <m/>
    <m/>
    <m/>
    <s v="N/A"/>
    <m/>
    <m/>
    <s v="Computer Equipment"/>
    <m/>
    <s v="ICT"/>
    <s v="OPEX"/>
    <s v="Ad-hoc"/>
    <n v="216240"/>
    <n v="620020"/>
    <m/>
    <n v="1000000"/>
    <m/>
    <n v="1000000"/>
    <m/>
    <m/>
    <m/>
    <s v="Competitive Bidding"/>
    <m/>
    <m/>
    <d v="2017-07-17T00:00:00"/>
    <d v="2017-08-16T00:00:00"/>
    <d v="2017-08-23T00:00:00"/>
    <d v="2017-09-13T00:00:00"/>
    <d v="2017-09-20T00:00:00"/>
    <d v="2017-12-19T00:00:00"/>
    <d v="2017-12-28T00:00:00"/>
    <d v="2017-12-28T00:00:00"/>
    <m/>
    <s v="Nobuhle Cele"/>
  </r>
  <r>
    <n v="79"/>
    <s v="GITO03"/>
    <s v="Supply and Delivery of High availability replacement servers"/>
    <s v="Hardware"/>
    <x v="2"/>
    <m/>
    <m/>
    <m/>
    <s v="N/A"/>
    <m/>
    <m/>
    <s v="Computer Equipment"/>
    <m/>
    <s v="ICT"/>
    <s v="OPEX"/>
    <s v="Ad-hoc"/>
    <n v="216240"/>
    <n v="620020"/>
    <m/>
    <n v="2500000"/>
    <m/>
    <n v="2500000"/>
    <m/>
    <m/>
    <m/>
    <s v="Competitive Bidding"/>
    <m/>
    <m/>
    <d v="2017-07-17T00:00:00"/>
    <d v="2017-08-16T00:00:00"/>
    <d v="2017-08-23T00:00:00"/>
    <d v="2017-09-13T00:00:00"/>
    <d v="2017-09-20T00:00:00"/>
    <d v="2017-12-19T00:00:00"/>
    <d v="2017-12-28T00:00:00"/>
    <d v="2017-12-28T00:00:00"/>
    <m/>
    <s v="Nobuhle Cele"/>
  </r>
  <r>
    <n v="80"/>
    <s v="GITO04"/>
    <s v="Supply, Delivery and Offload of Laptops"/>
    <s v="Hardware"/>
    <x v="3"/>
    <m/>
    <m/>
    <m/>
    <s v="N/A"/>
    <m/>
    <m/>
    <s v="Computer Equipment"/>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81"/>
    <s v="GITO05"/>
    <s v="Supply, Delivery and Offload of Printers"/>
    <s v="Hardware"/>
    <x v="4"/>
    <m/>
    <m/>
    <m/>
    <s v="N/A"/>
    <m/>
    <m/>
    <s v="Computer Equipment"/>
    <m/>
    <s v="ICT"/>
    <s v="OPEX"/>
    <s v="Ad-hoc"/>
    <n v="216240"/>
    <n v="620020"/>
    <m/>
    <n v="125000"/>
    <m/>
    <n v="125000"/>
    <m/>
    <m/>
    <m/>
    <s v="Competitive Bidding"/>
    <m/>
    <m/>
    <d v="2017-07-17T00:00:00"/>
    <d v="2017-08-16T00:00:00"/>
    <d v="2017-08-23T00:00:00"/>
    <d v="2017-09-13T00:00:00"/>
    <d v="2017-09-20T00:00:00"/>
    <d v="2017-12-19T00:00:00"/>
    <d v="2017-12-28T00:00:00"/>
    <d v="2017-12-28T00:00:00"/>
    <m/>
    <s v="Nobuhle Cele"/>
  </r>
  <r>
    <n v="82"/>
    <s v="GITO06"/>
    <s v="Supply of Network Devices (Routers and Switches)"/>
    <s v="Hardware"/>
    <x v="1"/>
    <m/>
    <m/>
    <m/>
    <s v="N/A"/>
    <m/>
    <m/>
    <s v="Computer Equipment"/>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83"/>
    <s v="GITO07"/>
    <s v="Supply of Backup tapes &amp; maintenance"/>
    <s v="Hardware Maintenance &amp; Support"/>
    <x v="24"/>
    <m/>
    <m/>
    <m/>
    <s v="N/A"/>
    <m/>
    <m/>
    <s v="Computer Equipment"/>
    <m/>
    <s v="ICT"/>
    <s v="OPEX"/>
    <s v="Ad-hoc"/>
    <n v="216240"/>
    <n v="620020"/>
    <m/>
    <n v="300000"/>
    <m/>
    <n v="300000"/>
    <m/>
    <m/>
    <m/>
    <s v="Competitive Bidding"/>
    <m/>
    <m/>
    <d v="2017-07-17T00:00:00"/>
    <d v="2017-08-16T00:00:00"/>
    <d v="2017-08-23T00:00:00"/>
    <d v="2017-09-13T00:00:00"/>
    <d v="2017-09-20T00:00:00"/>
    <d v="2017-12-19T00:00:00"/>
    <d v="2017-12-28T00:00:00"/>
    <d v="2017-12-28T00:00:00"/>
    <m/>
    <s v="Nobuhle Cele"/>
  </r>
  <r>
    <n v="84"/>
    <s v="GITO08"/>
    <s v="Renewal of DR site maintenance and support of equipments and licenses renewal on Novel"/>
    <s v="Software"/>
    <x v="11"/>
    <s v="Server Hardware Supply/Maintain"/>
    <m/>
    <m/>
    <s v="N/A"/>
    <m/>
    <m/>
    <s v="Services"/>
    <m/>
    <s v="ICT"/>
    <s v="OPEX"/>
    <s v="Ad-hoc"/>
    <n v="216240"/>
    <n v="620020"/>
    <m/>
    <n v="1200000"/>
    <m/>
    <n v="1200000"/>
    <m/>
    <m/>
    <m/>
    <s v="Competitive Bidding"/>
    <m/>
    <m/>
    <d v="2017-07-17T00:00:00"/>
    <d v="2017-08-16T00:00:00"/>
    <d v="2017-08-23T00:00:00"/>
    <d v="2017-09-13T00:00:00"/>
    <d v="2017-09-20T00:00:00"/>
    <d v="2017-12-19T00:00:00"/>
    <d v="2017-12-28T00:00:00"/>
    <d v="2017-12-28T00:00:00"/>
    <m/>
    <s v="Nobuhle Cele"/>
  </r>
  <r>
    <n v="85"/>
    <s v="GITO09"/>
    <s v="Supply of Peripherals (External HDDs, Memory Sticks, Tool kits, Cables and learther man working tool)"/>
    <s v="Hardware"/>
    <x v="4"/>
    <s v="Tools"/>
    <m/>
    <m/>
    <s v="N/A"/>
    <m/>
    <m/>
    <s v="Computer Equipment"/>
    <m/>
    <s v="ICT"/>
    <s v="OPEX"/>
    <s v="Ad-hoc"/>
    <n v="216240"/>
    <n v="620020"/>
    <m/>
    <n v="200000"/>
    <m/>
    <n v="200000"/>
    <m/>
    <m/>
    <m/>
    <s v="Competitive Bidding"/>
    <m/>
    <m/>
    <d v="2017-07-17T00:00:00"/>
    <d v="2017-08-16T00:00:00"/>
    <d v="2017-08-23T00:00:00"/>
    <d v="2017-09-13T00:00:00"/>
    <d v="2017-09-20T00:00:00"/>
    <d v="2017-12-19T00:00:00"/>
    <d v="2017-12-28T00:00:00"/>
    <d v="2017-12-28T00:00:00"/>
    <m/>
    <s v="Nobuhle Cele"/>
  </r>
  <r>
    <n v="86"/>
    <s v="GITO010"/>
    <s v="Upscalling the website to make mobile compatible and including the colleges"/>
    <s v="Software"/>
    <x v="15"/>
    <m/>
    <m/>
    <m/>
    <s v="N/A"/>
    <m/>
    <m/>
    <s v="Services"/>
    <m/>
    <s v="ICT"/>
    <s v="OPEX"/>
    <s v="Ad-hoc"/>
    <n v="216240"/>
    <n v="620020"/>
    <m/>
    <n v="850000"/>
    <m/>
    <n v="850000"/>
    <m/>
    <m/>
    <m/>
    <s v="Competitive Bidding"/>
    <m/>
    <m/>
    <d v="2017-07-17T00:00:00"/>
    <d v="2017-08-16T00:00:00"/>
    <d v="2017-08-23T00:00:00"/>
    <d v="2017-09-13T00:00:00"/>
    <d v="2017-09-20T00:00:00"/>
    <d v="2017-12-19T00:00:00"/>
    <d v="2017-12-28T00:00:00"/>
    <d v="2017-12-28T00:00:00"/>
    <m/>
    <s v="Nobuhle Cele"/>
  </r>
  <r>
    <n v="87"/>
    <s v="GITO011"/>
    <s v="Renewal of Symantec Secure Socket Layer Certificates license"/>
    <s v="Software"/>
    <x v="11"/>
    <m/>
    <m/>
    <m/>
    <s v="N/A"/>
    <m/>
    <m/>
    <s v="Services"/>
    <m/>
    <s v="ICT"/>
    <s v="OPEX"/>
    <s v="Ad-hoc"/>
    <n v="216240"/>
    <n v="620020"/>
    <m/>
    <n v="500000"/>
    <m/>
    <n v="500000"/>
    <m/>
    <m/>
    <m/>
    <s v="Competitive Bidding"/>
    <m/>
    <m/>
    <d v="2017-07-17T00:00:00"/>
    <d v="2017-08-16T00:00:00"/>
    <d v="2017-08-23T00:00:00"/>
    <d v="2017-09-13T00:00:00"/>
    <d v="2017-09-20T00:00:00"/>
    <d v="2017-12-19T00:00:00"/>
    <d v="2017-12-28T00:00:00"/>
    <d v="2017-12-28T00:00:00"/>
    <m/>
    <s v="Nobuhle Cele"/>
  </r>
  <r>
    <n v="88"/>
    <s v="GITO012"/>
    <s v="Purchase of End Point Protection renewal (April 2017) to be exempted"/>
    <s v="Software"/>
    <x v="11"/>
    <m/>
    <m/>
    <m/>
    <s v="N/A"/>
    <m/>
    <m/>
    <s v="Services"/>
    <m/>
    <s v="ICT"/>
    <s v="OPEX"/>
    <s v="Ad-hoc"/>
    <n v="216240"/>
    <n v="620020"/>
    <m/>
    <n v="1000000"/>
    <m/>
    <n v="1000000"/>
    <m/>
    <m/>
    <m/>
    <s v="Competitive Bidding"/>
    <m/>
    <m/>
    <d v="2017-07-17T00:00:00"/>
    <d v="2017-08-16T00:00:00"/>
    <d v="2017-08-23T00:00:00"/>
    <d v="2017-09-13T00:00:00"/>
    <d v="2017-09-20T00:00:00"/>
    <d v="2017-12-19T00:00:00"/>
    <d v="2017-12-28T00:00:00"/>
    <d v="2017-12-28T00:00:00"/>
    <m/>
    <s v="Nobuhle Cele"/>
  </r>
  <r>
    <n v="89"/>
    <s v="GITO013"/>
    <s v="Purchase of Intervale License renewal to be exempted"/>
    <s v="Software"/>
    <x v="11"/>
    <m/>
    <m/>
    <m/>
    <s v="N/A"/>
    <m/>
    <m/>
    <s v="Services"/>
    <m/>
    <s v="ICT"/>
    <s v="OPEX"/>
    <s v="Ad-hoc"/>
    <n v="216240"/>
    <n v="620020"/>
    <m/>
    <n v="550000"/>
    <m/>
    <n v="550000"/>
    <m/>
    <m/>
    <m/>
    <s v="Competitive Bidding"/>
    <m/>
    <m/>
    <d v="2017-07-17T00:00:00"/>
    <d v="2017-08-16T00:00:00"/>
    <d v="2017-08-23T00:00:00"/>
    <d v="2017-09-13T00:00:00"/>
    <d v="2017-09-20T00:00:00"/>
    <d v="2017-12-19T00:00:00"/>
    <d v="2017-12-28T00:00:00"/>
    <d v="2017-12-28T00:00:00"/>
    <m/>
    <s v="Nobuhle Cele"/>
  </r>
  <r>
    <n v="90"/>
    <s v="GITO014"/>
    <s v="Tracks tracking system"/>
    <s v="Software"/>
    <x v="11"/>
    <m/>
    <m/>
    <m/>
    <s v="N/A"/>
    <m/>
    <m/>
    <s v="Services"/>
    <m/>
    <s v="ICT"/>
    <s v="OPEX"/>
    <s v="Ad-hoc"/>
    <n v="216240"/>
    <n v="620020"/>
    <m/>
    <n v="750000"/>
    <m/>
    <n v="750000"/>
    <m/>
    <m/>
    <m/>
    <s v="Competitive Bidding"/>
    <m/>
    <m/>
    <d v="2017-07-17T00:00:00"/>
    <d v="2017-08-16T00:00:00"/>
    <d v="2017-08-23T00:00:00"/>
    <d v="2017-09-13T00:00:00"/>
    <d v="2017-09-20T00:00:00"/>
    <d v="2017-12-19T00:00:00"/>
    <d v="2017-12-28T00:00:00"/>
    <d v="2017-12-28T00:00:00"/>
    <m/>
    <s v="Nobuhle Cele"/>
  </r>
  <r>
    <n v="91"/>
    <s v="GITO015"/>
    <s v="Rendering of Microsoft TrueUp and renewals to be exempted"/>
    <s v="Software"/>
    <x v="26"/>
    <m/>
    <m/>
    <m/>
    <s v="N/A"/>
    <m/>
    <m/>
    <s v="Services"/>
    <m/>
    <s v="ICT"/>
    <s v="OPEX"/>
    <s v="Ad-hoc"/>
    <n v="216240"/>
    <n v="620020"/>
    <m/>
    <n v="10000000"/>
    <m/>
    <n v="10000000"/>
    <m/>
    <m/>
    <m/>
    <s v="Competitive Bidding"/>
    <m/>
    <m/>
    <d v="2017-07-17T00:00:00"/>
    <d v="2017-08-16T00:00:00"/>
    <d v="2017-08-23T00:00:00"/>
    <d v="2017-09-13T00:00:00"/>
    <d v="2017-09-20T00:00:00"/>
    <d v="2017-12-19T00:00:00"/>
    <d v="2017-12-28T00:00:00"/>
    <d v="2017-12-28T00:00:00"/>
    <m/>
    <s v="Nobuhle Cele"/>
  </r>
  <r>
    <n v="92"/>
    <s v="GITO016"/>
    <s v="Implementation of E-leave system (Boxfusin MS)"/>
    <s v="System"/>
    <x v="14"/>
    <m/>
    <m/>
    <m/>
    <s v="N/A"/>
    <m/>
    <m/>
    <s v="Services"/>
    <m/>
    <s v="ICT"/>
    <s v="OPEX"/>
    <s v="Ad-hoc"/>
    <n v="216240"/>
    <n v="620020"/>
    <m/>
    <n v="950000"/>
    <m/>
    <n v="950000"/>
    <m/>
    <m/>
    <m/>
    <s v="Competitive Bidding"/>
    <m/>
    <m/>
    <d v="2017-07-17T00:00:00"/>
    <d v="2017-08-16T00:00:00"/>
    <d v="2017-08-23T00:00:00"/>
    <d v="2017-09-13T00:00:00"/>
    <d v="2017-09-20T00:00:00"/>
    <d v="2017-12-19T00:00:00"/>
    <d v="2017-12-28T00:00:00"/>
    <d v="2017-12-28T00:00:00"/>
    <m/>
    <s v="Nobuhle Cele"/>
  </r>
  <r>
    <n v="93"/>
    <s v="GITO017"/>
    <s v="Supply and installation of Networks Cabling"/>
    <s v="Cabling"/>
    <x v="1"/>
    <m/>
    <m/>
    <m/>
    <s v="N/A"/>
    <m/>
    <m/>
    <s v="Services"/>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94"/>
    <s v="GITO018"/>
    <s v="Call Manager Upgrade"/>
    <s v="Support"/>
    <x v="14"/>
    <m/>
    <m/>
    <m/>
    <s v="N/A"/>
    <m/>
    <m/>
    <s v="Network Equipment"/>
    <m/>
    <s v="ICT"/>
    <s v="OPEX"/>
    <s v="Ad-hoc"/>
    <n v="216240"/>
    <n v="620020"/>
    <m/>
    <n v="1600000"/>
    <m/>
    <n v="1600000"/>
    <m/>
    <m/>
    <m/>
    <s v="Competitive Bidding"/>
    <m/>
    <m/>
    <d v="2017-07-17T00:00:00"/>
    <d v="2017-08-16T00:00:00"/>
    <d v="2017-08-23T00:00:00"/>
    <d v="2017-09-13T00:00:00"/>
    <d v="2017-09-20T00:00:00"/>
    <d v="2017-12-19T00:00:00"/>
    <d v="2017-12-28T00:00:00"/>
    <d v="2017-12-28T00:00:00"/>
    <m/>
    <s v="Nobuhle Cele"/>
  </r>
  <r>
    <n v="95"/>
    <s v="GITO019"/>
    <s v="Maintenance and Support for Audio Visual Systems"/>
    <s v="Hardware Maintenance &amp; Support"/>
    <x v="14"/>
    <m/>
    <m/>
    <m/>
    <s v="N/A"/>
    <m/>
    <m/>
    <s v="Computer Equipment"/>
    <m/>
    <s v="ICT"/>
    <s v="OPEX"/>
    <s v="Ad-hoc"/>
    <n v="216240"/>
    <n v="620020"/>
    <m/>
    <n v="350000"/>
    <m/>
    <n v="350000"/>
    <m/>
    <m/>
    <m/>
    <s v="Competitive Bidding"/>
    <m/>
    <m/>
    <d v="2017-07-17T00:00:00"/>
    <d v="2017-08-16T00:00:00"/>
    <d v="2017-08-23T00:00:00"/>
    <d v="2017-09-13T00:00:00"/>
    <d v="2017-09-20T00:00:00"/>
    <d v="2017-12-19T00:00:00"/>
    <d v="2017-12-28T00:00:00"/>
    <d v="2017-12-28T00:00:00"/>
    <m/>
    <s v="Nobuhle Cele"/>
  </r>
  <r>
    <n v="96"/>
    <s v="GITO020"/>
    <s v="Rendering of Governance Consulting"/>
    <s v="Support"/>
    <x v="15"/>
    <m/>
    <m/>
    <m/>
    <s v="N/A"/>
    <m/>
    <m/>
    <s v="Services"/>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97"/>
    <s v="GITO021"/>
    <s v="Rendering of ISO Consulting"/>
    <s v="Support"/>
    <x v="15"/>
    <m/>
    <m/>
    <m/>
    <s v="N/A"/>
    <m/>
    <m/>
    <s v="Services"/>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98"/>
    <s v="GITO022"/>
    <s v="Rendering of Exchange and Active directory consulting"/>
    <s v="Support"/>
    <x v="14"/>
    <m/>
    <m/>
    <m/>
    <s v="N/A"/>
    <m/>
    <m/>
    <s v="Services"/>
    <m/>
    <s v="ICT"/>
    <s v="OPEX"/>
    <s v="Ad-hoc"/>
    <n v="216240"/>
    <n v="620020"/>
    <m/>
    <n v="1800000"/>
    <m/>
    <n v="1800000"/>
    <m/>
    <m/>
    <m/>
    <s v="Competitive Bidding"/>
    <m/>
    <m/>
    <d v="2017-07-17T00:00:00"/>
    <d v="2017-08-16T00:00:00"/>
    <d v="2017-08-23T00:00:00"/>
    <d v="2017-09-13T00:00:00"/>
    <d v="2017-09-20T00:00:00"/>
    <d v="2017-12-19T00:00:00"/>
    <d v="2017-12-28T00:00:00"/>
    <d v="2017-12-28T00:00:00"/>
    <m/>
    <s v="Nobuhle Cele"/>
  </r>
  <r>
    <n v="99"/>
    <s v="GITO023"/>
    <s v="Upgrading of connectivity to district offices"/>
    <s v="Support"/>
    <x v="32"/>
    <m/>
    <m/>
    <m/>
    <s v="N/A"/>
    <m/>
    <m/>
    <s v="Services"/>
    <m/>
    <s v="ICT"/>
    <s v="OPEX"/>
    <s v="Ad-hoc"/>
    <n v="216240"/>
    <n v="620020"/>
    <m/>
    <n v="1500000"/>
    <m/>
    <n v="1500000"/>
    <m/>
    <m/>
    <m/>
    <s v="Competitive Bidding"/>
    <m/>
    <m/>
    <d v="2017-07-17T00:00:00"/>
    <d v="2017-08-16T00:00:00"/>
    <d v="2017-08-23T00:00:00"/>
    <d v="2017-09-13T00:00:00"/>
    <d v="2017-09-20T00:00:00"/>
    <d v="2017-12-19T00:00:00"/>
    <d v="2017-12-28T00:00:00"/>
    <d v="2017-12-28T00:00:00"/>
    <m/>
    <s v="Nobuhle Cele"/>
  </r>
  <r>
    <n v="100"/>
    <s v="GITO024"/>
    <s v="Procurement of Helpdesk System and maintenance"/>
    <s v="Hardware Maintenance &amp; Support"/>
    <x v="11"/>
    <m/>
    <m/>
    <m/>
    <s v="N/A"/>
    <m/>
    <m/>
    <s v="Computer Equipment"/>
    <m/>
    <s v="ICT"/>
    <s v="OPEX"/>
    <s v="Ad-hoc"/>
    <n v="216240"/>
    <n v="620020"/>
    <m/>
    <n v="1500000"/>
    <m/>
    <n v="1500000"/>
    <m/>
    <m/>
    <m/>
    <s v="Competitive Bidding"/>
    <m/>
    <m/>
    <d v="2017-09-15T00:00:00"/>
    <d v="2017-10-15T00:00:00"/>
    <d v="2017-10-22T00:00:00"/>
    <d v="2017-11-12T00:00:00"/>
    <d v="2017-11-19T00:00:00"/>
    <d v="2018-02-17T00:00:00"/>
    <d v="2018-02-26T00:00:00"/>
    <d v="2018-02-26T00:00:00"/>
    <m/>
    <s v="Nobuhle Cele"/>
  </r>
  <r>
    <n v="101"/>
    <s v="OTP001"/>
    <s v="Hardware and maitenance support services"/>
    <s v="Hardware Maintenance &amp; Support"/>
    <x v="2"/>
    <m/>
    <m/>
    <m/>
    <s v="N/A"/>
    <m/>
    <m/>
    <s v="Services"/>
    <m/>
    <s v="ICT"/>
    <s v="OPEX"/>
    <s v="Ad-hoc"/>
    <n v="216240"/>
    <n v="620020"/>
    <m/>
    <n v="6000000"/>
    <m/>
    <n v="6000000"/>
    <m/>
    <m/>
    <m/>
    <s v="Competitive Bidding"/>
    <m/>
    <m/>
    <d v="2017-04-01T00:00:00"/>
    <d v="2017-05-01T00:00:00"/>
    <d v="2017-05-08T00:00:00"/>
    <d v="2017-05-29T00:00:00"/>
    <d v="2017-06-05T00:00:00"/>
    <d v="2017-09-03T00:00:00"/>
    <d v="2017-09-12T00:00:00"/>
    <d v="2017-09-12T00:00:00"/>
    <m/>
    <m/>
  </r>
  <r>
    <n v="1"/>
    <s v="SD-PROV-MP-1"/>
    <s v="Improvement of ICT Infrastructure: Data Centre/ Switching Centre"/>
    <s v="Critical non-recoverable expense_x000a_Indirect Expense: Request to go out on an urgent RFB to lease an alternative suitable office space for SITA Middelburg for an initial minimum period of (5) five years with an option to renew / extend"/>
    <x v="13"/>
    <m/>
    <m/>
    <m/>
    <m/>
    <m/>
    <m/>
    <s v="Facilities_Management_and_Services"/>
    <s v="Fixed Property Lease"/>
    <s v="Non-ICT"/>
    <s v="OPEX"/>
    <s v="Support and Transaction Services"/>
    <n v="216320"/>
    <n v="720140"/>
    <m/>
    <n v="10800000"/>
    <n v="1800000"/>
    <n v="2000000"/>
    <n v="2200000"/>
    <n v="2300000"/>
    <n v="2500000"/>
    <s v="Competitive Bidding"/>
    <s v="To be published"/>
    <m/>
    <d v="2017-05-01T00:00:00"/>
    <d v="2017-05-31T00:00:00"/>
    <d v="2017-06-07T00:00:00"/>
    <d v="2017-06-28T00:00:00"/>
    <d v="2017-07-05T00:00:00"/>
    <d v="2017-10-03T00:00:00"/>
    <d v="2017-10-12T00:00:00"/>
    <d v="2017-10-12T00:00:00"/>
    <s v="SD Prov: MP Provincial Management"/>
    <s v="Nicia Cebo"/>
  </r>
  <r>
    <n v="2"/>
    <s v="SD-PROV-MP-2"/>
    <s v="Improvement of ICT Infrastructure: Data Centre/ Switching Centre"/>
    <s v="Critical non-recoverable expense_x000a_Indirect Expense: Request to go out on an urgent RFB to lease an alternative suitable office space for SITA Nelspruit for an initial minimum period of (5) five years with an option to renew / extend"/>
    <x v="13"/>
    <m/>
    <m/>
    <m/>
    <m/>
    <m/>
    <m/>
    <s v="Facilities_Management_and_Services"/>
    <s v="Fixed Property Lease"/>
    <s v="Non-ICT"/>
    <s v="OPEX"/>
    <s v="Support and Transaction Services"/>
    <n v="216320"/>
    <n v="720140"/>
    <m/>
    <n v="12600000"/>
    <n v="2100000"/>
    <n v="2400000"/>
    <n v="2500000"/>
    <n v="2700000"/>
    <n v="2900000"/>
    <s v="Competitive Bidding"/>
    <s v="To be published"/>
    <m/>
    <d v="2017-05-01T00:00:00"/>
    <d v="2017-05-31T00:00:00"/>
    <d v="2017-06-07T00:00:00"/>
    <d v="2017-06-28T00:00:00"/>
    <d v="2017-07-05T00:00:00"/>
    <d v="2017-10-03T00:00:00"/>
    <d v="2017-10-12T00:00:00"/>
    <d v="2017-10-12T00:00:00"/>
    <s v="SD Prov: MP Provincial Management"/>
    <s v="Nicia Cebo"/>
  </r>
  <r>
    <n v="4"/>
    <s v="SD-PROV-MP-4"/>
    <s v="Build healthy &amp; high performing organisation"/>
    <s v="Approval for a supply of hot beverage (Tea/Coffee/Sugar/Milk) for offices in SITA Mpumalanga Province for a period of twelve (12) months"/>
    <x v="16"/>
    <m/>
    <m/>
    <m/>
    <m/>
    <m/>
    <m/>
    <s v="Facilities_Management_and_Services"/>
    <s v="Catering"/>
    <s v="Non-ICT"/>
    <s v="OPEX"/>
    <s v="Business Process Outsourcing"/>
    <n v="216320"/>
    <n v="720230"/>
    <m/>
    <n v="61560"/>
    <n v="61560"/>
    <m/>
    <m/>
    <m/>
    <m/>
    <s v="Request for Quotation"/>
    <s v="To be published"/>
    <m/>
    <d v="2017-04-01T00:00:00"/>
    <d v="2017-05-01T00:00:00"/>
    <d v="2017-05-08T00:00:00"/>
    <d v="2017-05-29T00:00:00"/>
    <d v="2017-06-05T00:00:00"/>
    <d v="2017-09-03T00:00:00"/>
    <d v="2017-09-12T00:00:00"/>
    <d v="2017-09-12T00:00:00"/>
    <s v="SD Prov: MP Provincial Management"/>
    <s v="Nicia Cebo"/>
  </r>
  <r>
    <n v="5"/>
    <s v="SD-PROV-MP-5"/>
    <s v="Enhance efficiency of government business processes"/>
    <s v="Social Development server refresher"/>
    <x v="2"/>
    <m/>
    <m/>
    <m/>
    <m/>
    <m/>
    <m/>
    <s v="Hardware"/>
    <s v="Servers"/>
    <s v="ICT"/>
    <s v="OPEX"/>
    <s v="Fully Managed IT Operations"/>
    <n v="216340"/>
    <n v="620020"/>
    <m/>
    <n v="1710000"/>
    <n v="1710000"/>
    <m/>
    <m/>
    <m/>
    <m/>
    <s v="Competitive Bidding"/>
    <s v="To be published"/>
    <m/>
    <d v="2017-06-01T00:00:00"/>
    <d v="2017-07-01T00:00:00"/>
    <d v="2017-07-08T00:00:00"/>
    <d v="2017-07-29T00:00:00"/>
    <d v="2017-08-05T00:00:00"/>
    <d v="2017-11-03T00:00:00"/>
    <d v="2017-11-12T00:00:00"/>
    <d v="2017-11-12T00:00:00"/>
    <s v="SD Prov: MP Provincial Management"/>
    <s v="Derick Mboweni"/>
  </r>
  <r>
    <n v="6"/>
    <s v="SD-PROV-MP-6"/>
    <s v="Enhance efficiency of government business processes"/>
    <s v="Data Centre Cloud Computing"/>
    <x v="2"/>
    <m/>
    <m/>
    <m/>
    <m/>
    <m/>
    <m/>
    <s v="Hardware"/>
    <s v="Servers"/>
    <s v="ICT"/>
    <s v="CAPEX"/>
    <s v="Hosting and Housing Services"/>
    <n v="216340"/>
    <n v="113202"/>
    <m/>
    <n v="5700000"/>
    <n v="5700000"/>
    <m/>
    <m/>
    <m/>
    <m/>
    <s v="Competitive Bidding"/>
    <s v="To be published"/>
    <m/>
    <d v="2017-07-01T00:00:00"/>
    <d v="2017-07-31T00:00:00"/>
    <d v="2017-08-07T00:00:00"/>
    <d v="2017-08-28T00:00:00"/>
    <d v="2017-09-04T00:00:00"/>
    <d v="2017-12-03T00:00:00"/>
    <d v="2017-12-12T00:00:00"/>
    <d v="2017-12-12T00:00:00"/>
    <s v="SD Prov: MP Provincial Management"/>
    <s v="Derick Mboweni"/>
  </r>
  <r>
    <n v="7"/>
    <s v="SD-PROV-MP-7"/>
    <s v="Infrastructure ;Enhance efficiency of Government Business processes through modernisation and stabilisation of data and switching centre"/>
    <s v="Security Access Control System"/>
    <x v="17"/>
    <m/>
    <m/>
    <m/>
    <m/>
    <m/>
    <m/>
    <s v="Hardware"/>
    <s v="Infrastructure"/>
    <s v="ICT"/>
    <s v="CAPEX"/>
    <s v="Non -Catalogue"/>
    <n v="216340"/>
    <n v="113202"/>
    <m/>
    <n v="513000"/>
    <n v="513000"/>
    <m/>
    <m/>
    <m/>
    <m/>
    <s v="Competitive Bidding"/>
    <s v="To be published"/>
    <m/>
    <d v="2017-07-01T00:00:00"/>
    <d v="2017-07-31T00:00:00"/>
    <d v="2017-08-07T00:00:00"/>
    <d v="2017-08-28T00:00:00"/>
    <d v="2017-09-04T00:00:00"/>
    <d v="2017-12-03T00:00:00"/>
    <d v="2017-12-12T00:00:00"/>
    <d v="2017-12-12T00:00:00"/>
    <s v="SD Prov: MP Provincial Management"/>
    <s v="Derick Mboweni"/>
  </r>
  <r>
    <n v="212"/>
    <s v="SD-PROV-NC-1"/>
    <s v="Programme 3; Infrastructure; Enhance effieciency of  Government Business processes through modernisation and stabilisation of data and switching centres"/>
    <s v="Establish a new switching centre in Kimberley"/>
    <x v="1"/>
    <m/>
    <m/>
    <m/>
    <m/>
    <m/>
    <m/>
    <s v="Communications"/>
    <s v="Network and hardware"/>
    <s v="ICT"/>
    <s v="CAPEX"/>
    <s v="WAN"/>
    <n v="214340"/>
    <n v="113303"/>
    <m/>
    <n v="8000000"/>
    <n v="8000000"/>
    <m/>
    <m/>
    <m/>
    <m/>
    <s v="Competitive Bidding"/>
    <s v="To be published"/>
    <m/>
    <d v="2017-04-30T00:00:00"/>
    <d v="2017-05-30T00:00:00"/>
    <d v="2017-06-06T00:00:00"/>
    <d v="2017-06-27T00:00:00"/>
    <d v="2017-07-04T00:00:00"/>
    <d v="2017-10-02T00:00:00"/>
    <d v="2017-10-11T00:00:00"/>
    <d v="2017-10-11T00:00:00"/>
    <s v="SD Prov: NC Provincial Management"/>
    <s v="Ina Lightfoot"/>
  </r>
  <r>
    <n v="213"/>
    <s v="SD-PROV-NC-2"/>
    <s v="Programme 3; Infrastructure; Enhance effieciency of  Government Business processes through modernisation and stabilisation of data and switching centres"/>
    <s v="Procurement of security services for switching centre in Kimberley"/>
    <x v="0"/>
    <m/>
    <m/>
    <m/>
    <m/>
    <m/>
    <m/>
    <s v="Facilities_Management_and_Services"/>
    <s v="Security Services"/>
    <s v="Non-ICT"/>
    <s v="OPEX"/>
    <s v="Non-Catalogue"/>
    <n v="214320"/>
    <n v="720250"/>
    <m/>
    <n v="1180200"/>
    <n v="210000"/>
    <n v="462000.00000000006"/>
    <n v="508200.00000000012"/>
    <m/>
    <m/>
    <s v="Competitive Bidding"/>
    <s v="To be published"/>
    <m/>
    <d v="2017-04-01T00:00:00"/>
    <d v="2017-05-01T00:00:00"/>
    <d v="2017-05-08T00:00:00"/>
    <d v="2017-05-29T00:00:00"/>
    <d v="2017-06-05T00:00:00"/>
    <d v="2017-09-03T00:00:00"/>
    <d v="2017-09-12T00:00:00"/>
    <d v="2017-09-12T00:00:00"/>
    <s v="SD Prov: NC Provincial Management"/>
    <s v="Tumi Mogodi"/>
  </r>
  <r>
    <n v="214"/>
    <s v="SD-PROV-NC-3"/>
    <s v="To build and maintain organisational capability to enable SITA to achieve its strategic imperatives."/>
    <s v="Procurement of office space for switching centre in Kimberley"/>
    <x v="13"/>
    <m/>
    <m/>
    <m/>
    <m/>
    <m/>
    <m/>
    <s v="Facilities_Management_and_Services"/>
    <s v="Fixed Property Lease"/>
    <s v="Non-ICT"/>
    <s v="OPEX"/>
    <s v="Non-Catalogue"/>
    <n v="214320"/>
    <n v="720140"/>
    <m/>
    <n v="1098918.0000000002"/>
    <n v="180000"/>
    <n v="198000.00000000003"/>
    <n v="217800.00000000006"/>
    <n v="239580.00000000009"/>
    <n v="263538.00000000012"/>
    <s v="Sole-Source Procurement"/>
    <s v="To be published"/>
    <m/>
    <d v="2017-04-01T00:00:00"/>
    <d v="2017-05-01T00:00:00"/>
    <d v="2017-05-08T00:00:00"/>
    <d v="2017-05-29T00:00:00"/>
    <d v="2017-06-05T00:00:00"/>
    <d v="2017-09-03T00:00:00"/>
    <d v="2017-09-12T00:00:00"/>
    <d v="2017-09-12T00:00:00"/>
    <s v="SD Prov: NC Provincial Management"/>
    <s v="Tumi Mogodi"/>
  </r>
  <r>
    <n v="215"/>
    <s v="SD-PROV-NC-4"/>
    <s v="To build and maintain organisational capability to enable SITA to achieve its strategic imperatives."/>
    <s v="Procurement of cleaning services"/>
    <x v="16"/>
    <m/>
    <m/>
    <m/>
    <m/>
    <m/>
    <m/>
    <s v="Facilities_Management_and_Services"/>
    <s v="Cleaning"/>
    <s v="Non-ICT"/>
    <s v="OPEX"/>
    <s v="Non-Catalogue"/>
    <n v="214320"/>
    <n v="720140"/>
    <m/>
    <n v="504348"/>
    <n v="63600"/>
    <n v="209880"/>
    <n v="230868.00000000003"/>
    <m/>
    <m/>
    <s v="Competitive Bidding"/>
    <s v="To be published"/>
    <m/>
    <d v="2017-04-01T00:00:00"/>
    <d v="2017-05-01T00:00:00"/>
    <d v="2017-05-08T00:00:00"/>
    <d v="2017-05-29T00:00:00"/>
    <d v="2017-06-05T00:00:00"/>
    <d v="2017-09-03T00:00:00"/>
    <d v="2017-09-12T00:00:00"/>
    <d v="2017-09-12T00:00:00"/>
    <s v="SD Prov: NC Provincial Management"/>
    <s v="Tumi Mogodi"/>
  </r>
  <r>
    <n v="216"/>
    <s v="SD-PROV-NC-5"/>
    <s v="Programme 3; Infrastructure; Enhance effieciency of  Government Business processes through modernisation and stabilisation of data and switching centres"/>
    <s v="Buying of tools for trade for Technicians"/>
    <x v="31"/>
    <m/>
    <m/>
    <m/>
    <m/>
    <m/>
    <m/>
    <s v="Hardware"/>
    <s v="Peripherals"/>
    <s v="ICT"/>
    <s v="OPEX"/>
    <s v="LAN &amp; Desktop Managed Services"/>
    <n v="214340"/>
    <n v="720270"/>
    <m/>
    <n v="30000"/>
    <n v="30000"/>
    <m/>
    <m/>
    <m/>
    <m/>
    <s v="Competitive Bidding"/>
    <s v="To be published"/>
    <m/>
    <d v="2017-04-01T00:00:00"/>
    <d v="2017-05-01T00:00:00"/>
    <d v="2017-05-08T00:00:00"/>
    <d v="2017-05-29T00:00:00"/>
    <d v="2017-06-05T00:00:00"/>
    <d v="2017-09-03T00:00:00"/>
    <d v="2017-09-12T00:00:00"/>
    <d v="2017-09-12T00:00:00"/>
    <s v="SD Prov: NC Provincial Management"/>
    <s v="Ina Lightfoot"/>
  </r>
  <r>
    <n v="1"/>
    <s v="SD-PROV-NW-1"/>
    <s v="Programme 2; Service Deliver;  - Adhere and comply in being a customer centric organisation"/>
    <s v="Procure Fluke tool to do analyses on clients WAN and LAN"/>
    <x v="3"/>
    <m/>
    <m/>
    <m/>
    <m/>
    <m/>
    <m/>
    <s v="Hardware"/>
    <s v="Peripherals"/>
    <s v="ICT"/>
    <s v="CAPEX"/>
    <s v="WAN"/>
    <n v="214240"/>
    <n v="113202"/>
    <m/>
    <n v="1150200"/>
    <n v="1150200"/>
    <m/>
    <m/>
    <m/>
    <m/>
    <s v="Competitive Bidding"/>
    <s v="To be published"/>
    <m/>
    <d v="2017-04-15T00:00:00"/>
    <d v="2017-05-15T00:00:00"/>
    <d v="2017-05-22T00:00:00"/>
    <d v="2017-06-12T00:00:00"/>
    <d v="2017-06-19T00:00:00"/>
    <d v="2017-09-17T00:00:00"/>
    <d v="2017-09-26T00:00:00"/>
    <d v="2017-09-26T00:00:00"/>
    <s v="SD Prov: NW Provincial Management"/>
    <s v="Kim Raleie"/>
  </r>
  <r>
    <n v="2"/>
    <s v="SD-PROV-NW-2"/>
    <s v="To build and maintain organisational capability to enable SITA to achieve its strategic imperatives."/>
    <s v="Procure office space for SITA North West Mafikeng"/>
    <x v="13"/>
    <m/>
    <m/>
    <m/>
    <m/>
    <m/>
    <m/>
    <s v="Facilities_Management_and_Services"/>
    <s v="Fixed Property Lease"/>
    <s v="Non-ICT"/>
    <s v="OPEX"/>
    <s v="Non-Catalogue"/>
    <n v="214220"/>
    <n v="720140"/>
    <m/>
    <n v="25672014.335219998"/>
    <n v="1361542.2000000002"/>
    <n v="2314621.7400000002"/>
    <n v="3934856.9580000001"/>
    <n v="6689256.8285999997"/>
    <n v="11371736.608619999"/>
    <s v="Competitive Bidding"/>
    <s v="To be published"/>
    <m/>
    <d v="2017-03-03T00:00:00"/>
    <d v="2017-04-02T00:00:00"/>
    <d v="2017-04-09T00:00:00"/>
    <d v="2017-04-30T00:00:00"/>
    <d v="2017-05-07T00:00:00"/>
    <d v="2017-08-05T00:00:00"/>
    <d v="2017-08-14T00:00:00"/>
    <d v="2017-08-14T00:00:00"/>
    <s v="SD Prov: NW Provincial Management"/>
    <s v="Coleman Ramphagane"/>
  </r>
  <r>
    <n v="3"/>
    <s v="SD-PROV-NW-3"/>
    <s v="To build and maintain organisational capability to enable SITA to achieve its strategic imperatives."/>
    <s v="Procure office space for SITA North West Rusternburg"/>
    <x v="13"/>
    <m/>
    <m/>
    <m/>
    <m/>
    <m/>
    <m/>
    <s v="Facilities_Management_and_Services"/>
    <s v="Fixed Property Lease"/>
    <s v="Non-ICT"/>
    <s v="OPEX"/>
    <s v="Non-Catalogue"/>
    <n v="214220"/>
    <n v="720140"/>
    <m/>
    <n v="13505284.403291998"/>
    <n v="716266.92"/>
    <n v="1217653.764"/>
    <n v="2070011.3987999998"/>
    <n v="3519019.3779599997"/>
    <n v="5982332.9425319992"/>
    <s v="Competitive Bidding"/>
    <s v="To be published"/>
    <m/>
    <d v="2017-03-03T00:00:00"/>
    <d v="2017-04-02T00:00:00"/>
    <d v="2017-04-09T00:00:00"/>
    <d v="2017-04-30T00:00:00"/>
    <d v="2017-05-07T00:00:00"/>
    <d v="2017-08-05T00:00:00"/>
    <d v="2017-08-14T00:00:00"/>
    <d v="2017-08-14T00:00:00"/>
    <s v="SD Prov: NW Provincial Management"/>
    <s v="Coleman Ramphagane"/>
  </r>
  <r>
    <n v="4"/>
    <s v="SD-PROV-NW-4"/>
    <s v="Programme 3; Infrastructure; Enhance effieciency of  Government Business processes through modernisation and stabilisation of data and switching centres"/>
    <s v="Buying of tools for trade for Technicians"/>
    <x v="31"/>
    <m/>
    <m/>
    <m/>
    <m/>
    <m/>
    <m/>
    <s v="Hardware"/>
    <s v="Peripherals"/>
    <s v="ICT"/>
    <s v="OPEX"/>
    <s v="LAN &amp; Desktop Managed Services"/>
    <n v="214240"/>
    <n v="720270"/>
    <m/>
    <n v="10000"/>
    <n v="10000"/>
    <m/>
    <m/>
    <m/>
    <m/>
    <s v="Competitive Bidding"/>
    <s v="To be published"/>
    <m/>
    <d v="2017-05-01T00:00:00"/>
    <d v="2017-05-31T00:00:00"/>
    <d v="2017-06-07T00:00:00"/>
    <d v="2017-06-28T00:00:00"/>
    <d v="2017-07-05T00:00:00"/>
    <d v="2017-10-03T00:00:00"/>
    <d v="2017-10-12T00:00:00"/>
    <d v="2017-10-12T00:00:00"/>
    <s v="SD Prov: NW Provincial Management"/>
    <s v="Kim Raleie"/>
  </r>
  <r>
    <n v="1"/>
    <s v="SD-PROV-WC-1"/>
    <s v="Programme 2: Enhamce efficiency of Government business processes"/>
    <s v=" Hosting  Infrastructure"/>
    <x v="2"/>
    <m/>
    <m/>
    <m/>
    <m/>
    <m/>
    <m/>
    <s v="Hardware"/>
    <s v="Hosting"/>
    <s v="ICT"/>
    <s v="CAPEX"/>
    <s v="Hosting"/>
    <n v="215340"/>
    <n v="113020"/>
    <m/>
    <n v="71500000"/>
    <n v="47000000"/>
    <n v="6000000"/>
    <n v="4000000"/>
    <n v="8500000"/>
    <n v="6000000"/>
    <s v="Sole-Source Procurement"/>
    <s v="To be published"/>
    <m/>
    <d v="2017-05-01T00:00:00"/>
    <d v="2017-05-31T00:00:00"/>
    <d v="2017-06-07T00:00:00"/>
    <d v="2017-06-28T00:00:00"/>
    <d v="2017-07-05T00:00:00"/>
    <d v="2017-10-03T00:00:00"/>
    <d v="2017-10-12T00:00:00"/>
    <d v="2017-10-12T00:00:00"/>
    <s v="SD Prov: WC Provincial Management"/>
    <s v="H Wiid"/>
  </r>
  <r>
    <n v="2"/>
    <s v="SD-PROV-WC-2"/>
    <s v="Programme 2: Enhamce efficiency of Government business processes"/>
    <s v="Unified Comms Infrastructure for Parliament"/>
    <x v="2"/>
    <s v="Network Cabling, Switching and Routing"/>
    <s v="Firewall Appliance"/>
    <m/>
    <m/>
    <m/>
    <m/>
    <s v="Communications"/>
    <s v="Network and hardware"/>
    <s v="ICT"/>
    <s v="CAPEX"/>
    <s v="WAN"/>
    <n v="215340"/>
    <n v="113070"/>
    <m/>
    <n v="14000000"/>
    <n v="2000000"/>
    <n v="3500000"/>
    <n v="2500000"/>
    <n v="4000000"/>
    <n v="2000000"/>
    <s v="Request for Quotation"/>
    <s v="To be published"/>
    <m/>
    <d v="2017-04-01T00:00:00"/>
    <d v="2017-05-01T00:00:00"/>
    <d v="2017-05-08T00:00:00"/>
    <d v="2017-05-29T00:00:00"/>
    <d v="2017-06-05T00:00:00"/>
    <d v="2017-09-03T00:00:00"/>
    <d v="2017-09-12T00:00:00"/>
    <d v="2017-09-12T00:00:00"/>
    <s v="SD Prov: WC Provincial Management"/>
    <s v="M. Sadien"/>
  </r>
  <r>
    <n v="3"/>
    <s v="SD-PROV-WC-3"/>
    <s v="Programme 2: Enhamce efficiency of Government business processes"/>
    <s v="End User Equipment LAN &amp; Desktop SITA WC"/>
    <x v="1"/>
    <m/>
    <m/>
    <m/>
    <m/>
    <m/>
    <m/>
    <s v="Hardware"/>
    <s v="Desktops and note books"/>
    <s v="ICT"/>
    <s v="CAPEX"/>
    <s v="LAN &amp; Desktop Support Services"/>
    <n v="215340"/>
    <n v="113020"/>
    <m/>
    <n v="10000000"/>
    <n v="700000"/>
    <n v="300000"/>
    <n v="3000000"/>
    <n v="3000000"/>
    <n v="3000000"/>
    <s v="Request for Quotation"/>
    <s v="To be published"/>
    <m/>
    <d v="2017-05-01T00:00:00"/>
    <d v="2017-05-31T00:00:00"/>
    <d v="2017-06-07T00:00:00"/>
    <d v="2017-06-28T00:00:00"/>
    <d v="2017-07-05T00:00:00"/>
    <d v="2017-10-03T00:00:00"/>
    <d v="2017-10-12T00:00:00"/>
    <d v="2017-10-12T00:00:00"/>
    <s v="SD Prov: WC Provincial Management"/>
    <s v="A Harrison"/>
  </r>
  <r>
    <n v="4"/>
    <s v="SD-PROV-WC-4"/>
    <s v="Programme 2: Enhamce efficiency of Government business processes"/>
    <s v="Replacement UPS Batteries "/>
    <x v="6"/>
    <m/>
    <m/>
    <m/>
    <m/>
    <m/>
    <m/>
    <s v="Communications"/>
    <s v="Network and hardware"/>
    <s v="ICT"/>
    <s v="CAPEX"/>
    <s v="Hosting"/>
    <n v="215340"/>
    <n v="113020"/>
    <m/>
    <n v="1500000"/>
    <n v="1500000"/>
    <m/>
    <m/>
    <m/>
    <m/>
    <s v="Competitive Bidding"/>
    <s v="To be published"/>
    <m/>
    <d v="2017-05-01T00:00:00"/>
    <d v="2017-05-31T00:00:00"/>
    <d v="2017-06-07T00:00:00"/>
    <d v="2017-06-28T00:00:00"/>
    <d v="2017-07-05T00:00:00"/>
    <d v="2017-10-03T00:00:00"/>
    <d v="2017-10-12T00:00:00"/>
    <d v="2017-10-12T00:00:00"/>
    <s v="SD Prov: WC Provincial Management"/>
    <s v="S Croeser"/>
  </r>
  <r>
    <n v="5"/>
    <s v="SD-PROV-WC-5"/>
    <s v="Programme 2: Improve Security of Government Data Assets"/>
    <s v="Upgrade Shared Services Firewall"/>
    <x v="5"/>
    <m/>
    <m/>
    <m/>
    <m/>
    <m/>
    <m/>
    <s v="Communications"/>
    <s v="Security products and services"/>
    <s v="ICT"/>
    <s v="CAPEX"/>
    <s v="WAN"/>
    <n v="215340"/>
    <n v="113020"/>
    <m/>
    <n v="3500000"/>
    <n v="1500000"/>
    <m/>
    <m/>
    <n v="2000000"/>
    <m/>
    <s v="Competitive Bidding"/>
    <s v="To be published"/>
    <m/>
    <d v="2017-05-01T00:00:00"/>
    <d v="2017-05-31T00:00:00"/>
    <d v="2017-06-07T00:00:00"/>
    <d v="2017-06-28T00:00:00"/>
    <d v="2017-07-05T00:00:00"/>
    <d v="2017-10-03T00:00:00"/>
    <d v="2017-10-12T00:00:00"/>
    <d v="2017-10-12T00:00:00"/>
    <s v="SD Prov: WC Provincial Management"/>
    <s v="A Niemand"/>
  </r>
  <r>
    <n v="6"/>
    <s v="SD-PROV-WC-6"/>
    <s v="Programme 2: Enhamce efficiency of Government business processes"/>
    <s v="Oracle Licences"/>
    <x v="11"/>
    <m/>
    <m/>
    <m/>
    <s v="Oracle"/>
    <m/>
    <m/>
    <s v="Software"/>
    <s v="Software license"/>
    <s v="ICT"/>
    <s v="OPEX"/>
    <s v="Application Maintenance"/>
    <n v="215340"/>
    <n v="620010"/>
    <m/>
    <n v="11900000"/>
    <n v="3000000"/>
    <n v="2000000"/>
    <n v="2200000"/>
    <n v="2200000"/>
    <n v="2500000"/>
    <s v="Sole-Source Procurement"/>
    <s v="To be published"/>
    <m/>
    <d v="2017-05-01T00:00:00"/>
    <d v="2017-05-31T00:00:00"/>
    <d v="2017-06-07T00:00:00"/>
    <d v="2017-06-28T00:00:00"/>
    <d v="2017-07-05T00:00:00"/>
    <d v="2017-10-03T00:00:00"/>
    <d v="2017-10-12T00:00:00"/>
    <d v="2017-10-12T00:00:00"/>
    <s v="SD Prov: WC Provincial Management"/>
    <s v="H Wiid"/>
  </r>
  <r>
    <n v="7"/>
    <s v="SD-PROV-WC-14"/>
    <s v="Programme 2: Enhamce efficiency of Government business processes"/>
    <s v="SLIMS Hardware Maintenance"/>
    <x v="2"/>
    <m/>
    <m/>
    <m/>
    <s v="SLIMS"/>
    <m/>
    <m/>
    <s v="Hardware"/>
    <s v="Maintenance and Support"/>
    <s v="ICT"/>
    <s v="OPEX"/>
    <s v="Hosting"/>
    <n v="215340"/>
    <n v="620050"/>
    <m/>
    <n v="400000"/>
    <n v="400000"/>
    <n v="0"/>
    <n v="0"/>
    <n v="0"/>
    <n v="0"/>
    <s v="Request for Quotation"/>
    <s v="To be published"/>
    <m/>
    <d v="2017-05-01T00:00:00"/>
    <d v="2017-05-31T00:00:00"/>
    <d v="2017-06-07T00:00:00"/>
    <d v="2017-06-28T00:00:00"/>
    <d v="2017-07-05T00:00:00"/>
    <d v="2017-10-03T00:00:00"/>
    <d v="2017-10-12T00:00:00"/>
    <d v="2017-10-12T00:00:00"/>
    <s v="SD Prov: WC Provincial Management"/>
    <s v="C Ruiters"/>
  </r>
  <r>
    <n v="8"/>
    <s v="SD-PROV-WC-15"/>
    <s v="Programme 2: Enhamce efficiency of Government business processes"/>
    <s v="SLIMS OS License Renewal"/>
    <x v="11"/>
    <m/>
    <m/>
    <m/>
    <s v="SLIMS"/>
    <m/>
    <m/>
    <s v="Software"/>
    <s v="Maintenance and support"/>
    <s v="ICT"/>
    <s v="OPEX"/>
    <s v="Hosting"/>
    <n v="215340"/>
    <n v="620010"/>
    <m/>
    <n v="270000"/>
    <n v="270000"/>
    <m/>
    <m/>
    <m/>
    <m/>
    <s v="Request for Quotation"/>
    <s v="To be published"/>
    <m/>
    <d v="2017-05-01T00:00:00"/>
    <d v="2017-05-31T00:00:00"/>
    <d v="2017-06-07T00:00:00"/>
    <d v="2017-06-28T00:00:00"/>
    <d v="2017-07-05T00:00:00"/>
    <d v="2017-10-03T00:00:00"/>
    <d v="2017-10-12T00:00:00"/>
    <d v="2017-10-12T00:00:00"/>
    <s v="SD Prov: WC Provincial Management"/>
    <s v="C Ruiters"/>
  </r>
  <r>
    <n v="9"/>
    <s v="SD-PROV-WC-16"/>
    <s v="Programme 2: Enhamce efficiency of Government business processes"/>
    <s v="Network infrastructure Maintenance 120 Plein"/>
    <x v="1"/>
    <m/>
    <m/>
    <m/>
    <m/>
    <m/>
    <m/>
    <s v="Hardware"/>
    <s v="Maintenance and Support"/>
    <s v="ICT"/>
    <s v="OPEX"/>
    <s v="LAN &amp; Desktop Managed Services"/>
    <n v="215340"/>
    <n v="620050"/>
    <m/>
    <n v="6972000"/>
    <n v="1200000"/>
    <n v="1320000"/>
    <n v="1452000"/>
    <n v="1500000"/>
    <n v="1500000"/>
    <s v="Request for Quotation"/>
    <s v="To be published"/>
    <m/>
    <d v="2017-05-01T00:00:00"/>
    <d v="2017-05-31T00:00:00"/>
    <d v="2017-06-07T00:00:00"/>
    <d v="2017-06-28T00:00:00"/>
    <d v="2017-07-05T00:00:00"/>
    <d v="2017-10-03T00:00:00"/>
    <d v="2017-10-12T00:00:00"/>
    <d v="2017-10-12T00:00:00"/>
    <s v="SD Prov: WC Provincial Management"/>
    <s v="J Jacobs"/>
  </r>
  <r>
    <n v="10"/>
    <s v="SD-PROV-WC-17"/>
    <s v="Programme 2: Enhamce efficiency of Government business processes"/>
    <s v="Cabling Maintenance 120 Plein"/>
    <x v="1"/>
    <m/>
    <m/>
    <m/>
    <s v="Cabling"/>
    <m/>
    <m/>
    <s v="Hardware"/>
    <s v="Maintenance and Support"/>
    <s v="ICT"/>
    <s v="OPEX"/>
    <s v="LAN &amp; Desktop Managed Services"/>
    <n v="215340"/>
    <n v="620050"/>
    <m/>
    <n v="2160000"/>
    <n v="400000"/>
    <n v="440000"/>
    <n v="440000"/>
    <n v="440000"/>
    <n v="440000"/>
    <s v="Request for Quotation"/>
    <s v="To be published"/>
    <m/>
    <d v="2017-05-01T00:00:00"/>
    <d v="2017-05-31T00:00:00"/>
    <d v="2017-06-07T00:00:00"/>
    <d v="2017-06-28T00:00:00"/>
    <d v="2017-07-05T00:00:00"/>
    <d v="2017-10-03T00:00:00"/>
    <d v="2017-10-12T00:00:00"/>
    <d v="2017-10-12T00:00:00"/>
    <s v="SD Prov: WC Provincial Management"/>
    <s v="J Jacobs"/>
  </r>
  <r>
    <n v="11"/>
    <s v="SD-PROV-WC-18"/>
    <s v="Programme 2: Enhance efficiency of Government business processes"/>
    <s v="Bulk Printing Paper and Stationery"/>
    <x v="12"/>
    <m/>
    <m/>
    <m/>
    <m/>
    <m/>
    <m/>
    <s v="Print_and_Stationery"/>
    <s v="Stationery"/>
    <s v="Non-ICT"/>
    <s v="OPEX"/>
    <s v="Hosting"/>
    <n v="215340"/>
    <n v="620100"/>
    <m/>
    <n v="7300000"/>
    <n v="1000000"/>
    <n v="1200000"/>
    <n v="1500000"/>
    <n v="1700000"/>
    <n v="1900000"/>
    <s v="Competitive Bidding"/>
    <s v="To be published"/>
    <m/>
    <d v="2017-05-01T00:00:00"/>
    <d v="2017-05-31T00:00:00"/>
    <d v="2017-06-07T00:00:00"/>
    <d v="2017-06-28T00:00:00"/>
    <d v="2017-07-05T00:00:00"/>
    <d v="2017-10-03T00:00:00"/>
    <d v="2017-10-12T00:00:00"/>
    <d v="2017-10-12T00:00:00"/>
    <s v="SD Prov: WC Provincial Management"/>
    <s v="B Pretorius"/>
  </r>
  <r>
    <n v="12"/>
    <s v="SD-PROV-WC-19"/>
    <s v="Enhance the efficiency of  SITA Business Environment  "/>
    <s v="General Workstations with storage and modesty panels, Managers Desk extension top, High and mid back operating chairs, Cupboards / Storage module "/>
    <x v="15"/>
    <m/>
    <m/>
    <m/>
    <m/>
    <m/>
    <m/>
    <s v="Office_Furnisher"/>
    <s v="Office Equipment"/>
    <s v="Non-ICT"/>
    <s v="CAPEX"/>
    <s v="Corporate Services"/>
    <n v="215320"/>
    <m/>
    <m/>
    <n v="1000000"/>
    <n v="500000"/>
    <n v="500000"/>
    <m/>
    <m/>
    <m/>
    <s v="Competitive Bidding"/>
    <s v="To be published"/>
    <m/>
    <d v="2017-06-01T00:00:00"/>
    <d v="2017-07-01T00:00:00"/>
    <d v="2017-07-08T00:00:00"/>
    <d v="2017-07-29T00:00:00"/>
    <d v="2017-08-05T00:00:00"/>
    <d v="2017-11-03T00:00:00"/>
    <d v="2017-11-12T00:00:00"/>
    <d v="2017-11-12T00:00:00"/>
    <s v="SD Prov: WC Provincial Management"/>
    <s v="Brigitte Mahlaule"/>
  </r>
  <r>
    <n v="13"/>
    <s v="SD-PROV-WC-20"/>
    <s v="Enhance the efficiency of  SITA Business Environment  "/>
    <s v="New offices for Western Cape effective 01st December 2017"/>
    <x v="13"/>
    <m/>
    <m/>
    <m/>
    <m/>
    <m/>
    <m/>
    <s v="Facilities_Management_and_Services"/>
    <s v="Corporate Building"/>
    <s v="Non-ICT"/>
    <s v="CAPEX"/>
    <s v="Corporate Services"/>
    <n v="215320"/>
    <m/>
    <m/>
    <n v="53642967.766739994"/>
    <n v="7956086.4000000004"/>
    <n v="9149499.3599999994"/>
    <n v="10521924.263999999"/>
    <n v="12100212.903599998"/>
    <n v="13915244.839139996"/>
    <s v="Competitive Bidding"/>
    <s v="To be published"/>
    <m/>
    <d v="2017-05-01T00:00:00"/>
    <d v="2017-05-31T00:00:00"/>
    <d v="2017-06-07T00:00:00"/>
    <d v="2017-06-28T00:00:00"/>
    <d v="2017-07-05T00:00:00"/>
    <d v="2017-10-03T00:00:00"/>
    <d v="2017-10-12T00:00:00"/>
    <d v="2017-10-12T00:00:00"/>
    <s v="SD Prov: WC Provincial Management"/>
    <s v="Brigitte Mahlaule"/>
  </r>
  <r>
    <n v="1"/>
    <s v="PROV-LP-1"/>
    <m/>
    <s v="LAN Cabling Infrastructure"/>
    <x v="1"/>
    <m/>
    <m/>
    <m/>
    <m/>
    <s v="High"/>
    <s v="Drop Shipment"/>
    <s v="Cabling"/>
    <s v="Networks Connection"/>
    <s v="ICT"/>
    <s v="OPEX"/>
    <s v="Ad-hoc"/>
    <n v="216240"/>
    <n v="620020"/>
    <m/>
    <n v="4000000"/>
    <m/>
    <n v="3000000"/>
    <n v="0"/>
    <n v="0"/>
    <n v="0"/>
    <s v="Request for Quotation"/>
    <s v="To be published"/>
    <m/>
    <d v="2017-04-15T00:00:00"/>
    <d v="2017-05-15T00:00:00"/>
    <d v="2017-05-22T00:00:00"/>
    <d v="2017-06-12T00:00:00"/>
    <d v="2017-06-19T00:00:00"/>
    <d v="2017-09-17T00:00:00"/>
    <d v="2017-09-26T00:00:00"/>
    <d v="2017-09-26T00:00:00"/>
    <s v="LP Provincial Management"/>
    <s v="Nobuhle Cele"/>
  </r>
  <r>
    <n v="2"/>
    <s v="PROV-LP-2"/>
    <m/>
    <s v="LAN Cabling Infrastructure"/>
    <x v="1"/>
    <m/>
    <m/>
    <m/>
    <m/>
    <s v="Medium"/>
    <s v="Drop Shipment"/>
    <s v="Cabling"/>
    <s v="Networks Connection"/>
    <s v="ICT"/>
    <s v="OPEX"/>
    <s v="Ad-hoc"/>
    <n v="216240"/>
    <n v="620020"/>
    <m/>
    <n v="2000000"/>
    <m/>
    <n v="2000000"/>
    <n v="0"/>
    <n v="0"/>
    <n v="0"/>
    <s v="Request for Quotation"/>
    <s v="To be published"/>
    <m/>
    <d v="2017-06-30T00:00:00"/>
    <d v="2017-07-30T00:00:00"/>
    <d v="2017-08-06T00:00:00"/>
    <d v="2017-08-27T00:00:00"/>
    <d v="2017-09-03T00:00:00"/>
    <d v="2017-12-02T00:00:00"/>
    <d v="2017-12-11T00:00:00"/>
    <d v="2017-12-11T00:00:00"/>
    <s v="LP Provincial Management"/>
    <s v="Nobuhle Cele"/>
  </r>
  <r>
    <n v="3"/>
    <s v="PROV-LP-3"/>
    <m/>
    <s v="LAN Cabling Infrastructure"/>
    <x v="1"/>
    <m/>
    <m/>
    <m/>
    <m/>
    <s v="High"/>
    <s v="Drop Shipment"/>
    <s v="Hardware"/>
    <s v="Network Equipment"/>
    <s v="ICT"/>
    <s v="OPEX"/>
    <s v="Ad-hoc"/>
    <n v="216240"/>
    <n v="620020"/>
    <m/>
    <n v="2000000"/>
    <m/>
    <n v="2000000"/>
    <n v="0"/>
    <n v="0"/>
    <n v="0"/>
    <s v="Request for Quotation"/>
    <s v="To be published"/>
    <m/>
    <d v="2017-04-01T00:00:00"/>
    <d v="2017-05-01T00:00:00"/>
    <d v="2017-05-08T00:00:00"/>
    <d v="2017-05-29T00:00:00"/>
    <d v="2017-06-05T00:00:00"/>
    <d v="2017-09-03T00:00:00"/>
    <d v="2017-09-12T00:00:00"/>
    <d v="2017-09-12T00:00:00"/>
    <s v="LP Provincial Management"/>
    <s v="James Mothibi"/>
  </r>
  <r>
    <n v="4"/>
    <s v="PROV-LP-4"/>
    <m/>
    <s v="LAN  Infrastructure"/>
    <x v="1"/>
    <m/>
    <m/>
    <m/>
    <m/>
    <s v="High"/>
    <s v="Drop Shipment"/>
    <s v="Hardware"/>
    <s v="Disaster Recovery"/>
    <s v="ICT"/>
    <s v="OPEX"/>
    <s v="Ad-hoc"/>
    <n v="216240"/>
    <n v="620020"/>
    <m/>
    <n v="800000"/>
    <m/>
    <n v="800000"/>
    <n v="0"/>
    <n v="0"/>
    <n v="0"/>
    <s v="Request for Quotation"/>
    <s v="To be published"/>
    <m/>
    <d v="2017-04-01T00:00:00"/>
    <d v="2017-05-01T00:00:00"/>
    <d v="2017-05-08T00:00:00"/>
    <d v="2017-05-29T00:00:00"/>
    <d v="2017-06-05T00:00:00"/>
    <d v="2017-09-03T00:00:00"/>
    <d v="2017-09-12T00:00:00"/>
    <d v="2017-09-12T00:00:00"/>
    <s v="LP Provincial Management"/>
    <s v="James Mothibi"/>
  </r>
  <r>
    <n v="5"/>
    <s v="PROV-LP-5"/>
    <m/>
    <s v="WAN Infrastructure"/>
    <x v="32"/>
    <m/>
    <m/>
    <m/>
    <m/>
    <s v="Low"/>
    <s v="Drop Shipment"/>
    <s v="Communications"/>
    <s v="Enhanced telecommunications services"/>
    <s v="ICT"/>
    <s v="OPEX"/>
    <s v="Ad-hoc"/>
    <n v="216240"/>
    <n v="620020"/>
    <m/>
    <n v="600000"/>
    <m/>
    <n v="600000"/>
    <n v="0"/>
    <n v="0"/>
    <n v="0"/>
    <s v="Request for Quotation"/>
    <s v="To be published"/>
    <m/>
    <d v="2017-05-01T00:00:00"/>
    <d v="2017-05-31T00:00:00"/>
    <d v="2017-06-07T00:00:00"/>
    <d v="2017-06-28T00:00:00"/>
    <d v="2017-07-05T00:00:00"/>
    <d v="2017-10-03T00:00:00"/>
    <d v="2017-10-12T00:00:00"/>
    <d v="2017-10-12T00:00:00"/>
    <s v="LP Provincial Management"/>
    <s v="James Mothibi"/>
  </r>
  <r>
    <n v="6"/>
    <s v="PROV-LP-6"/>
    <m/>
    <s v="Disaster Recovery Plan review"/>
    <x v="14"/>
    <m/>
    <m/>
    <m/>
    <m/>
    <s v="Low"/>
    <s v="Internal service delivery enabler "/>
    <s v="Services"/>
    <s v="Managed Services Outsourcing"/>
    <s v="ICT"/>
    <s v="OPEX"/>
    <s v="Ad-hoc"/>
    <n v="216250"/>
    <n v="620020"/>
    <m/>
    <n v="700000"/>
    <m/>
    <n v="700000"/>
    <n v="0"/>
    <n v="0"/>
    <n v="0"/>
    <s v="Request for Quotation"/>
    <s v="To be published"/>
    <m/>
    <d v="2017-07-01T00:00:00"/>
    <d v="2017-07-31T00:00:00"/>
    <d v="2017-08-07T00:00:00"/>
    <d v="2017-08-28T00:00:00"/>
    <d v="2017-09-04T00:00:00"/>
    <d v="2017-12-03T00:00:00"/>
    <d v="2017-12-12T00:00:00"/>
    <d v="2017-12-12T00:00:00"/>
    <s v="LP Provincial Management"/>
    <s v="Tshepang Mashile"/>
  </r>
  <r>
    <n v="7"/>
    <s v="PROV-LP-7"/>
    <m/>
    <s v="Procurement of the Nursing College System "/>
    <x v="15"/>
    <m/>
    <m/>
    <m/>
    <m/>
    <s v="Low"/>
    <s v="Drop Shipment"/>
    <s v="Professional_Services"/>
    <s v="Consultants or Advisory"/>
    <s v="ICT"/>
    <s v="OPEX"/>
    <s v="Ad-hoc"/>
    <n v="216250"/>
    <n v="620020"/>
    <m/>
    <n v="3000000"/>
    <m/>
    <n v="3000000"/>
    <n v="0"/>
    <n v="0"/>
    <n v="0"/>
    <s v="Request for Quotation"/>
    <s v="To be published"/>
    <m/>
    <d v="2017-10-01T00:00:00"/>
    <d v="2017-10-31T00:00:00"/>
    <d v="2017-11-07T00:00:00"/>
    <d v="2017-11-28T00:00:00"/>
    <d v="2017-12-05T00:00:00"/>
    <d v="2018-03-05T00:00:00"/>
    <d v="2018-03-14T00:00:00"/>
    <d v="2018-03-14T00:00:00"/>
    <s v="LP Provincial Management"/>
    <s v="Tshepang Mashile"/>
  </r>
  <r>
    <n v="8"/>
    <s v="PROV-LP-8"/>
    <m/>
    <s v="Electronic Content Management System"/>
    <x v="15"/>
    <m/>
    <m/>
    <m/>
    <m/>
    <s v="Medium"/>
    <s v="Drop Shipment"/>
    <s v="Facilities_Management_and_Services"/>
    <s v="Consultants or Advisory"/>
    <s v="ICT"/>
    <s v="OPEX"/>
    <s v="Ad-hoc"/>
    <n v="216250"/>
    <n v="620020"/>
    <m/>
    <n v="6000000"/>
    <m/>
    <n v="6000000"/>
    <n v="0"/>
    <n v="0"/>
    <n v="0"/>
    <s v="Request for Quotation"/>
    <s v="To be published"/>
    <m/>
    <d v="2017-11-01T00:00:00"/>
    <d v="2017-12-01T00:00:00"/>
    <d v="2017-12-08T00:00:00"/>
    <d v="2017-12-29T00:00:00"/>
    <d v="2018-01-05T00:00:00"/>
    <d v="2018-04-05T00:00:00"/>
    <d v="2018-04-14T00:00:00"/>
    <d v="2018-04-14T00:00:00"/>
    <s v="LP Provincial Management"/>
    <s v="Tshepang Mashile"/>
  </r>
  <r>
    <n v="9"/>
    <s v="PROV-LP-9"/>
    <m/>
    <s v="PHIS Support 3rd level of support"/>
    <x v="15"/>
    <m/>
    <m/>
    <m/>
    <m/>
    <s v="High"/>
    <s v="Internal service delivery enabler "/>
    <s v="Services"/>
    <s v="Technical Support"/>
    <s v="ICT"/>
    <s v="OPEX"/>
    <s v="Ad-hoc"/>
    <n v="216250"/>
    <n v="620020"/>
    <m/>
    <n v="5000000"/>
    <m/>
    <n v="5000000"/>
    <n v="0"/>
    <n v="0"/>
    <n v="0"/>
    <s v="Request for Quotation"/>
    <s v="To be published"/>
    <m/>
    <d v="2017-05-01T00:00:00"/>
    <d v="2017-05-31T00:00:00"/>
    <d v="2017-06-07T00:00:00"/>
    <d v="2017-06-28T00:00:00"/>
    <d v="2017-07-05T00:00:00"/>
    <d v="2017-10-03T00:00:00"/>
    <d v="2017-10-12T00:00:00"/>
    <d v="2017-10-12T00:00:00"/>
    <s v="LP Provincial Management"/>
    <s v="Tshepang Mashile"/>
  </r>
  <r>
    <n v="10"/>
    <s v="PROV-LP-10"/>
    <m/>
    <s v="Network Refurbishment"/>
    <x v="1"/>
    <m/>
    <m/>
    <m/>
    <m/>
    <s v="Low"/>
    <s v="Drop Shipment"/>
    <s v="Communications"/>
    <s v="Cabling and Media"/>
    <s v="ICT"/>
    <s v="OPEX"/>
    <s v="Ad-hoc"/>
    <n v="216240"/>
    <n v="620020"/>
    <m/>
    <n v="300000"/>
    <m/>
    <n v="300000"/>
    <n v="0"/>
    <n v="0"/>
    <n v="0"/>
    <s v="Request for Quotation"/>
    <s v="To be published"/>
    <m/>
    <d v="2017-07-01T00:00:00"/>
    <d v="2017-07-31T00:00:00"/>
    <d v="2017-08-07T00:00:00"/>
    <d v="2017-08-28T00:00:00"/>
    <d v="2017-09-04T00:00:00"/>
    <d v="2017-12-03T00:00:00"/>
    <d v="2017-12-12T00:00:00"/>
    <d v="2017-12-12T00:00:00"/>
    <s v="LP Provincial Management"/>
    <s v="Nobuhle Cele"/>
  </r>
  <r>
    <n v="11"/>
    <s v="PROV-LP-11"/>
    <m/>
    <s v="Satellites Connectivity_Blouberg Municipality"/>
    <x v="6"/>
    <m/>
    <m/>
    <m/>
    <m/>
    <s v="Low"/>
    <s v="Drop Shipment"/>
    <s v="Communications"/>
    <s v="Enhanced telecommunications services"/>
    <s v="ICT"/>
    <s v="OPEX"/>
    <s v="Ad-hoc"/>
    <n v="216240"/>
    <n v="620020"/>
    <m/>
    <n v="1200000"/>
    <m/>
    <n v="1200000"/>
    <n v="0"/>
    <n v="0"/>
    <n v="0"/>
    <s v="Request for Quotation"/>
    <s v="To be published"/>
    <m/>
    <d v="2017-08-01T00:00:00"/>
    <d v="2017-08-31T00:00:00"/>
    <d v="2017-09-07T00:00:00"/>
    <d v="2017-09-28T00:00:00"/>
    <d v="2017-10-05T00:00:00"/>
    <d v="2018-01-03T00:00:00"/>
    <d v="2018-01-12T00:00:00"/>
    <d v="2018-01-12T00:00:00"/>
    <s v="LP Provincial Management"/>
    <s v="Tom Bamno"/>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r>
    <m/>
    <m/>
    <m/>
    <m/>
    <x v="20"/>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40" firstHeaderRow="0" firstDataRow="1" firstDataCol="1"/>
  <pivotFields count="38">
    <pivotField showAll="0"/>
    <pivotField showAll="0"/>
    <pivotField showAll="0"/>
    <pivotField showAll="0"/>
    <pivotField axis="axisRow" dataField="1" showAll="0">
      <items count="37">
        <item x="19"/>
        <item x="24"/>
        <item x="22"/>
        <item x="29"/>
        <item x="34"/>
        <item x="10"/>
        <item x="18"/>
        <item x="6"/>
        <item x="21"/>
        <item x="23"/>
        <item x="16"/>
        <item x="5"/>
        <item x="8"/>
        <item x="9"/>
        <item x="3"/>
        <item x="7"/>
        <item x="35"/>
        <item x="27"/>
        <item x="14"/>
        <item x="11"/>
        <item x="1"/>
        <item x="4"/>
        <item x="13"/>
        <item x="17"/>
        <item x="0"/>
        <item x="2"/>
        <item x="28"/>
        <item x="12"/>
        <item x="25"/>
        <item x="15"/>
        <item x="26"/>
        <item x="31"/>
        <item x="30"/>
        <item x="33"/>
        <item x="32"/>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2"/>
  </colFields>
  <colItems count="3">
    <i>
      <x/>
    </i>
    <i i="1">
      <x v="1"/>
    </i>
    <i i="2">
      <x v="2"/>
    </i>
  </colItems>
  <dataFields count="3">
    <dataField name="Count of Service Grouping 1" fld="4" subtotal="count" baseField="0" baseItem="0"/>
    <dataField name="Count of Cash Out Flow 2017/18" fld="20" subtotal="count" baseField="0" baseItem="0"/>
    <dataField name="Sum of Cash Out Flow 2017/18_2" fld="20" baseField="4" baseItem="10" numFmtId="165"/>
  </dataFields>
  <formats count="95">
    <format dxfId="108">
      <pivotArea dataOnly="0" outline="0" fieldPosition="0">
        <references count="1">
          <reference field="4294967294" count="1">
            <x v="2"/>
          </reference>
        </references>
      </pivotArea>
    </format>
    <format dxfId="107">
      <pivotArea dataOnly="0" labelOnly="1" outline="0" fieldPosition="0">
        <references count="1">
          <reference field="4294967294" count="1">
            <x v="2"/>
          </reference>
        </references>
      </pivotArea>
    </format>
    <format dxfId="106">
      <pivotArea dataOnly="0" labelOnly="1" outline="0" fieldPosition="0">
        <references count="1">
          <reference field="4294967294" count="1">
            <x v="2"/>
          </reference>
        </references>
      </pivotArea>
    </format>
    <format dxfId="105">
      <pivotArea outline="0" fieldPosition="0">
        <references count="1">
          <reference field="4294967294" count="1">
            <x v="2"/>
          </reference>
        </references>
      </pivotArea>
    </format>
    <format dxfId="104">
      <pivotArea outline="0" collapsedLevelsAreSubtotals="1" fieldPosition="0"/>
    </format>
    <format dxfId="103">
      <pivotArea dataOnly="0" labelOnly="1" outline="0" axis="axisValues" fieldPosition="0"/>
    </format>
    <format dxfId="102">
      <pivotArea collapsedLevelsAreSubtotals="1" fieldPosition="0">
        <references count="2">
          <reference field="4294967294" count="1" selected="0">
            <x v="0"/>
          </reference>
          <reference field="4" count="1">
            <x v="20"/>
          </reference>
        </references>
      </pivotArea>
    </format>
    <format dxfId="101">
      <pivotArea collapsedLevelsAreSubtotals="1" fieldPosition="0">
        <references count="2">
          <reference field="4294967294" count="1" selected="0">
            <x v="0"/>
          </reference>
          <reference field="4" count="1">
            <x v="34"/>
          </reference>
        </references>
      </pivotArea>
    </format>
    <format dxfId="100">
      <pivotArea collapsedLevelsAreSubtotals="1" fieldPosition="0">
        <references count="2">
          <reference field="4294967294" count="1" selected="0">
            <x v="0"/>
          </reference>
          <reference field="4" count="1">
            <x v="0"/>
          </reference>
        </references>
      </pivotArea>
    </format>
    <format dxfId="99">
      <pivotArea collapsedLevelsAreSubtotals="1" fieldPosition="0">
        <references count="2">
          <reference field="4294967294" count="1" selected="0">
            <x v="0"/>
          </reference>
          <reference field="4" count="1">
            <x v="19"/>
          </reference>
        </references>
      </pivotArea>
    </format>
    <format dxfId="98">
      <pivotArea collapsedLevelsAreSubtotals="1" fieldPosition="0">
        <references count="2">
          <reference field="4294967294" count="1" selected="0">
            <x v="0"/>
          </reference>
          <reference field="4" count="1">
            <x v="2"/>
          </reference>
        </references>
      </pivotArea>
    </format>
    <format dxfId="97">
      <pivotArea collapsedLevelsAreSubtotals="1" fieldPosition="0">
        <references count="2">
          <reference field="4294967294" count="1" selected="0">
            <x v="0"/>
          </reference>
          <reference field="4" count="1">
            <x v="18"/>
          </reference>
        </references>
      </pivotArea>
    </format>
    <format dxfId="96">
      <pivotArea collapsedLevelsAreSubtotals="1" fieldPosition="0">
        <references count="2">
          <reference field="4294967294" count="1" selected="0">
            <x v="0"/>
          </reference>
          <reference field="4" count="1">
            <x v="25"/>
          </reference>
        </references>
      </pivotArea>
    </format>
    <format dxfId="95">
      <pivotArea collapsedLevelsAreSubtotals="1" fieldPosition="0">
        <references count="2">
          <reference field="4294967294" count="1" selected="0">
            <x v="0"/>
          </reference>
          <reference field="4" count="1">
            <x v="7"/>
          </reference>
        </references>
      </pivotArea>
    </format>
    <format dxfId="94">
      <pivotArea collapsedLevelsAreSubtotals="1" fieldPosition="0">
        <references count="2">
          <reference field="4294967294" count="1" selected="0">
            <x v="0"/>
          </reference>
          <reference field="4" count="1">
            <x v="13"/>
          </reference>
        </references>
      </pivotArea>
    </format>
    <format dxfId="93">
      <pivotArea collapsedLevelsAreSubtotals="1" fieldPosition="0">
        <references count="2">
          <reference field="4294967294" count="1" selected="0">
            <x v="0"/>
          </reference>
          <reference field="4" count="1">
            <x v="21"/>
          </reference>
        </references>
      </pivotArea>
    </format>
    <format dxfId="92">
      <pivotArea collapsedLevelsAreSubtotals="1" fieldPosition="0">
        <references count="2">
          <reference field="4294967294" count="1" selected="0">
            <x v="0"/>
          </reference>
          <reference field="4" count="1">
            <x v="15"/>
          </reference>
        </references>
      </pivotArea>
    </format>
    <format dxfId="91">
      <pivotArea collapsedLevelsAreSubtotals="1" fieldPosition="0">
        <references count="2">
          <reference field="4294967294" count="1" selected="0">
            <x v="0"/>
          </reference>
          <reference field="4" count="1">
            <x v="16"/>
          </reference>
        </references>
      </pivotArea>
    </format>
    <format dxfId="90">
      <pivotArea collapsedLevelsAreSubtotals="1" fieldPosition="0">
        <references count="2">
          <reference field="4294967294" count="1" selected="0">
            <x v="0"/>
          </reference>
          <reference field="4" count="1">
            <x v="22"/>
          </reference>
        </references>
      </pivotArea>
    </format>
    <format dxfId="89">
      <pivotArea collapsedLevelsAreSubtotals="1" fieldPosition="0">
        <references count="2">
          <reference field="4294967294" count="1" selected="0">
            <x v="0"/>
          </reference>
          <reference field="4" count="1">
            <x v="9"/>
          </reference>
        </references>
      </pivotArea>
    </format>
    <format dxfId="88">
      <pivotArea collapsedLevelsAreSubtotals="1" fieldPosition="0">
        <references count="2">
          <reference field="4294967294" count="1" selected="0">
            <x v="0"/>
          </reference>
          <reference field="4" count="1">
            <x v="26"/>
          </reference>
        </references>
      </pivotArea>
    </format>
    <format dxfId="87">
      <pivotArea collapsedLevelsAreSubtotals="1" fieldPosition="0">
        <references count="2">
          <reference field="4294967294" count="1" selected="0">
            <x v="0"/>
          </reference>
          <reference field="4" count="1">
            <x v="8"/>
          </reference>
        </references>
      </pivotArea>
    </format>
    <format dxfId="86">
      <pivotArea collapsedLevelsAreSubtotals="1" fieldPosition="0">
        <references count="2">
          <reference field="4294967294" count="1" selected="0">
            <x v="0"/>
          </reference>
          <reference field="4" count="1">
            <x v="23"/>
          </reference>
        </references>
      </pivotArea>
    </format>
    <format dxfId="85">
      <pivotArea collapsedLevelsAreSubtotals="1" fieldPosition="0">
        <references count="2">
          <reference field="4294967294" count="1" selected="0">
            <x v="0"/>
          </reference>
          <reference field="4" count="1">
            <x v="11"/>
          </reference>
        </references>
      </pivotArea>
    </format>
    <format dxfId="84">
      <pivotArea collapsedLevelsAreSubtotals="1" fieldPosition="0">
        <references count="2">
          <reference field="4294967294" count="1" selected="0">
            <x v="0"/>
          </reference>
          <reference field="4" count="1">
            <x v="33"/>
          </reference>
        </references>
      </pivotArea>
    </format>
    <format dxfId="83">
      <pivotArea collapsedLevelsAreSubtotals="1" fieldPosition="0">
        <references count="2">
          <reference field="4294967294" count="1" selected="0">
            <x v="0"/>
          </reference>
          <reference field="4" count="1">
            <x v="4"/>
          </reference>
        </references>
      </pivotArea>
    </format>
    <format dxfId="82">
      <pivotArea collapsedLevelsAreSubtotals="1" fieldPosition="0">
        <references count="2">
          <reference field="4294967294" count="1" selected="0">
            <x v="0"/>
          </reference>
          <reference field="4" count="1">
            <x v="5"/>
          </reference>
        </references>
      </pivotArea>
    </format>
    <format dxfId="81">
      <pivotArea collapsedLevelsAreSubtotals="1" fieldPosition="0">
        <references count="2">
          <reference field="4294967294" count="1" selected="0">
            <x v="0"/>
          </reference>
          <reference field="4" count="1">
            <x v="10"/>
          </reference>
        </references>
      </pivotArea>
    </format>
    <format dxfId="80">
      <pivotArea collapsedLevelsAreSubtotals="1" fieldPosition="0">
        <references count="2">
          <reference field="4294967294" count="1" selected="0">
            <x v="0"/>
          </reference>
          <reference field="4" count="1">
            <x v="24"/>
          </reference>
        </references>
      </pivotArea>
    </format>
    <format dxfId="79">
      <pivotArea collapsedLevelsAreSubtotals="1" fieldPosition="0">
        <references count="2">
          <reference field="4294967294" count="1" selected="0">
            <x v="0"/>
          </reference>
          <reference field="4" count="1">
            <x v="32"/>
          </reference>
        </references>
      </pivotArea>
    </format>
    <format dxfId="78">
      <pivotArea collapsedLevelsAreSubtotals="1" fieldPosition="0">
        <references count="2">
          <reference field="4294967294" count="1" selected="0">
            <x v="0"/>
          </reference>
          <reference field="4" count="1">
            <x v="1"/>
          </reference>
        </references>
      </pivotArea>
    </format>
    <format dxfId="77">
      <pivotArea collapsedLevelsAreSubtotals="1" fieldPosition="0">
        <references count="2">
          <reference field="4294967294" count="1" selected="0">
            <x v="0"/>
          </reference>
          <reference field="4" count="1">
            <x v="3"/>
          </reference>
        </references>
      </pivotArea>
    </format>
    <format dxfId="76">
      <pivotArea collapsedLevelsAreSubtotals="1" fieldPosition="0">
        <references count="2">
          <reference field="4294967294" count="1" selected="0">
            <x v="0"/>
          </reference>
          <reference field="4" count="1">
            <x v="14"/>
          </reference>
        </references>
      </pivotArea>
    </format>
    <format dxfId="75">
      <pivotArea collapsedLevelsAreSubtotals="1" fieldPosition="0">
        <references count="2">
          <reference field="4294967294" count="1" selected="0">
            <x v="0"/>
          </reference>
          <reference field="4" count="1">
            <x v="6"/>
          </reference>
        </references>
      </pivotArea>
    </format>
    <format dxfId="74">
      <pivotArea collapsedLevelsAreSubtotals="1" fieldPosition="0">
        <references count="2">
          <reference field="4294967294" count="1" selected="0">
            <x v="0"/>
          </reference>
          <reference field="4" count="1">
            <x v="12"/>
          </reference>
        </references>
      </pivotArea>
    </format>
    <format dxfId="73">
      <pivotArea collapsedLevelsAreSubtotals="1" fieldPosition="0">
        <references count="2">
          <reference field="4294967294" count="1" selected="0">
            <x v="0"/>
          </reference>
          <reference field="4" count="1">
            <x v="17"/>
          </reference>
        </references>
      </pivotArea>
    </format>
    <format dxfId="72">
      <pivotArea collapsedLevelsAreSubtotals="1" fieldPosition="0">
        <references count="2">
          <reference field="4294967294" count="1" selected="0">
            <x v="0"/>
          </reference>
          <reference field="4" count="5">
            <x v="27"/>
            <x v="28"/>
            <x v="29"/>
            <x v="30"/>
            <x v="31"/>
          </reference>
        </references>
      </pivotArea>
    </format>
    <format dxfId="71">
      <pivotArea collapsedLevelsAreSubtotals="1" fieldPosition="0">
        <references count="2">
          <reference field="4294967294" count="1" selected="0">
            <x v="0"/>
          </reference>
          <reference field="4" count="1">
            <x v="29"/>
          </reference>
        </references>
      </pivotArea>
    </format>
    <format dxfId="70">
      <pivotArea collapsedLevelsAreSubtotals="1" fieldPosition="0">
        <references count="2">
          <reference field="4294967294" count="1" selected="0">
            <x v="2"/>
          </reference>
          <reference field="4" count="1">
            <x v="6"/>
          </reference>
        </references>
      </pivotArea>
    </format>
    <format dxfId="69">
      <pivotArea collapsedLevelsAreSubtotals="1" fieldPosition="0">
        <references count="2">
          <reference field="4294967294" count="1" selected="0">
            <x v="2"/>
          </reference>
          <reference field="4" count="1">
            <x v="12"/>
          </reference>
        </references>
      </pivotArea>
    </format>
    <format dxfId="68">
      <pivotArea collapsedLevelsAreSubtotals="1" fieldPosition="0">
        <references count="2">
          <reference field="4294967294" count="1" selected="0">
            <x v="2"/>
          </reference>
          <reference field="4" count="2">
            <x v="16"/>
            <x v="17"/>
          </reference>
        </references>
      </pivotArea>
    </format>
    <format dxfId="67">
      <pivotArea collapsedLevelsAreSubtotals="1" fieldPosition="0">
        <references count="2">
          <reference field="4294967294" count="1" selected="0">
            <x v="2"/>
          </reference>
          <reference field="4" count="2">
            <x v="27"/>
            <x v="28"/>
          </reference>
        </references>
      </pivotArea>
    </format>
    <format dxfId="66">
      <pivotArea collapsedLevelsAreSubtotals="1" fieldPosition="0">
        <references count="2">
          <reference field="4294967294" count="1" selected="0">
            <x v="2"/>
          </reference>
          <reference field="4" count="2">
            <x v="30"/>
            <x v="31"/>
          </reference>
        </references>
      </pivotArea>
    </format>
    <format dxfId="65">
      <pivotArea collapsedLevelsAreSubtotals="1" fieldPosition="0">
        <references count="2">
          <reference field="4294967294" count="1" selected="0">
            <x v="2"/>
          </reference>
          <reference field="4" count="1">
            <x v="29"/>
          </reference>
        </references>
      </pivotArea>
    </format>
    <format dxfId="64">
      <pivotArea collapsedLevelsAreSubtotals="1" fieldPosition="0">
        <references count="2">
          <reference field="4294967294" count="1" selected="0">
            <x v="2"/>
          </reference>
          <reference field="4" count="3">
            <x v="32"/>
            <x v="33"/>
            <x v="34"/>
          </reference>
        </references>
      </pivotArea>
    </format>
    <format dxfId="63">
      <pivotArea collapsedLevelsAreSubtotals="1" fieldPosition="0">
        <references count="2">
          <reference field="4294967294" count="1" selected="0">
            <x v="2"/>
          </reference>
          <reference field="4" count="9">
            <x v="18"/>
            <x v="19"/>
            <x v="20"/>
            <x v="21"/>
            <x v="22"/>
            <x v="23"/>
            <x v="24"/>
            <x v="25"/>
            <x v="26"/>
          </reference>
        </references>
      </pivotArea>
    </format>
    <format dxfId="62">
      <pivotArea collapsedLevelsAreSubtotals="1" fieldPosition="0">
        <references count="2">
          <reference field="4294967294" count="1" selected="0">
            <x v="2"/>
          </reference>
          <reference field="4" count="3">
            <x v="13"/>
            <x v="14"/>
            <x v="15"/>
          </reference>
        </references>
      </pivotArea>
    </format>
    <format dxfId="61">
      <pivotArea collapsedLevelsAreSubtotals="1" fieldPosition="0">
        <references count="2">
          <reference field="4294967294" count="1" selected="0">
            <x v="2"/>
          </reference>
          <reference field="4" count="5">
            <x v="7"/>
            <x v="8"/>
            <x v="9"/>
            <x v="10"/>
            <x v="11"/>
          </reference>
        </references>
      </pivotArea>
    </format>
    <format dxfId="60">
      <pivotArea collapsedLevelsAreSubtotals="1" fieldPosition="0">
        <references count="2">
          <reference field="4294967294" count="1" selected="0">
            <x v="2"/>
          </reference>
          <reference field="4" count="6">
            <x v="0"/>
            <x v="1"/>
            <x v="2"/>
            <x v="3"/>
            <x v="4"/>
            <x v="5"/>
          </reference>
        </references>
      </pivotArea>
    </format>
    <format dxfId="59">
      <pivotArea collapsedLevelsAreSubtotals="1" fieldPosition="0">
        <references count="2">
          <reference field="4294967294" count="1" selected="0">
            <x v="1"/>
          </reference>
          <reference field="4" count="1">
            <x v="2"/>
          </reference>
        </references>
      </pivotArea>
    </format>
    <format dxfId="58">
      <pivotArea collapsedLevelsAreSubtotals="1" fieldPosition="0">
        <references count="2">
          <reference field="4294967294" count="1" selected="0">
            <x v="1"/>
          </reference>
          <reference field="4" count="1">
            <x v="0"/>
          </reference>
        </references>
      </pivotArea>
    </format>
    <format dxfId="57">
      <pivotArea collapsedLevelsAreSubtotals="1" fieldPosition="0">
        <references count="2">
          <reference field="4294967294" count="1" selected="0">
            <x v="1"/>
          </reference>
          <reference field="4" count="1">
            <x v="5"/>
          </reference>
        </references>
      </pivotArea>
    </format>
    <format dxfId="56">
      <pivotArea collapsedLevelsAreSubtotals="1" fieldPosition="0">
        <references count="2">
          <reference field="4294967294" count="1" selected="0">
            <x v="1"/>
          </reference>
          <reference field="4" count="1">
            <x v="8"/>
          </reference>
        </references>
      </pivotArea>
    </format>
    <format dxfId="55">
      <pivotArea collapsedLevelsAreSubtotals="1" fieldPosition="0">
        <references count="2">
          <reference field="4294967294" count="1" selected="0">
            <x v="1"/>
          </reference>
          <reference field="4" count="1">
            <x v="10"/>
          </reference>
        </references>
      </pivotArea>
    </format>
    <format dxfId="54">
      <pivotArea collapsedLevelsAreSubtotals="1" fieldPosition="0">
        <references count="2">
          <reference field="4294967294" count="1" selected="0">
            <x v="1"/>
          </reference>
          <reference field="4" count="1">
            <x v="13"/>
          </reference>
        </references>
      </pivotArea>
    </format>
    <format dxfId="53">
      <pivotArea collapsedLevelsAreSubtotals="1" fieldPosition="0">
        <references count="2">
          <reference field="4294967294" count="1" selected="0">
            <x v="1"/>
          </reference>
          <reference field="4" count="1">
            <x v="15"/>
          </reference>
        </references>
      </pivotArea>
    </format>
    <format dxfId="52">
      <pivotArea collapsedLevelsAreSubtotals="1" fieldPosition="0">
        <references count="2">
          <reference field="4294967294" count="1" selected="0">
            <x v="1"/>
          </reference>
          <reference field="4" count="1">
            <x v="22"/>
          </reference>
        </references>
      </pivotArea>
    </format>
    <format dxfId="51">
      <pivotArea collapsedLevelsAreSubtotals="1" fieldPosition="0">
        <references count="2">
          <reference field="4294967294" count="1" selected="0">
            <x v="1"/>
          </reference>
          <reference field="4" count="1">
            <x v="23"/>
          </reference>
        </references>
      </pivotArea>
    </format>
    <format dxfId="50">
      <pivotArea collapsedLevelsAreSubtotals="1" fieldPosition="0">
        <references count="2">
          <reference field="4294967294" count="1" selected="0">
            <x v="1"/>
          </reference>
          <reference field="4" count="1">
            <x v="24"/>
          </reference>
        </references>
      </pivotArea>
    </format>
    <format dxfId="49">
      <pivotArea collapsedLevelsAreSubtotals="1" fieldPosition="0">
        <references count="2">
          <reference field="4294967294" count="1" selected="0">
            <x v="1"/>
          </reference>
          <reference field="4" count="1">
            <x v="26"/>
          </reference>
        </references>
      </pivotArea>
    </format>
    <format dxfId="48">
      <pivotArea collapsedLevelsAreSubtotals="1" fieldPosition="0">
        <references count="2">
          <reference field="4294967294" count="1" selected="0">
            <x v="1"/>
          </reference>
          <reference field="4" count="2">
            <x v="32"/>
            <x v="33"/>
          </reference>
        </references>
      </pivotArea>
    </format>
    <format dxfId="47">
      <pivotArea collapsedLevelsAreSubtotals="1" fieldPosition="0">
        <references count="2">
          <reference field="4294967294" count="1" selected="0">
            <x v="1"/>
          </reference>
          <reference field="4" count="1">
            <x v="6"/>
          </reference>
        </references>
      </pivotArea>
    </format>
    <format dxfId="46">
      <pivotArea collapsedLevelsAreSubtotals="1" fieldPosition="0">
        <references count="2">
          <reference field="4294967294" count="1" selected="0">
            <x v="1"/>
          </reference>
          <reference field="4" count="1">
            <x v="3"/>
          </reference>
        </references>
      </pivotArea>
    </format>
    <format dxfId="45">
      <pivotArea collapsedLevelsAreSubtotals="1" fieldPosition="0">
        <references count="2">
          <reference field="4294967294" count="1" selected="0">
            <x v="1"/>
          </reference>
          <reference field="4" count="1">
            <x v="4"/>
          </reference>
        </references>
      </pivotArea>
    </format>
    <format dxfId="44">
      <pivotArea collapsedLevelsAreSubtotals="1" fieldPosition="0">
        <references count="2">
          <reference field="4294967294" count="1" selected="0">
            <x v="1"/>
          </reference>
          <reference field="4" count="1">
            <x v="7"/>
          </reference>
        </references>
      </pivotArea>
    </format>
    <format dxfId="43">
      <pivotArea collapsedLevelsAreSubtotals="1" fieldPosition="0">
        <references count="2">
          <reference field="4294967294" count="1" selected="0">
            <x v="1"/>
          </reference>
          <reference field="4" count="1">
            <x v="9"/>
          </reference>
        </references>
      </pivotArea>
    </format>
    <format dxfId="42">
      <pivotArea collapsedLevelsAreSubtotals="1" fieldPosition="0">
        <references count="2">
          <reference field="4294967294" count="1" selected="0">
            <x v="1"/>
          </reference>
          <reference field="4" count="1">
            <x v="11"/>
          </reference>
        </references>
      </pivotArea>
    </format>
    <format dxfId="41">
      <pivotArea collapsedLevelsAreSubtotals="1" fieldPosition="0">
        <references count="2">
          <reference field="4294967294" count="1" selected="0">
            <x v="1"/>
          </reference>
          <reference field="4" count="1">
            <x v="14"/>
          </reference>
        </references>
      </pivotArea>
    </format>
    <format dxfId="40">
      <pivotArea collapsedLevelsAreSubtotals="1" fieldPosition="0">
        <references count="2">
          <reference field="4294967294" count="1" selected="0">
            <x v="1"/>
          </reference>
          <reference field="4" count="1">
            <x v="16"/>
          </reference>
        </references>
      </pivotArea>
    </format>
    <format dxfId="39">
      <pivotArea collapsedLevelsAreSubtotals="1" fieldPosition="0">
        <references count="2">
          <reference field="4294967294" count="1" selected="0">
            <x v="1"/>
          </reference>
          <reference field="4" count="1">
            <x v="18"/>
          </reference>
        </references>
      </pivotArea>
    </format>
    <format dxfId="38">
      <pivotArea collapsedLevelsAreSubtotals="1" fieldPosition="0">
        <references count="2">
          <reference field="4294967294" count="1" selected="0">
            <x v="1"/>
          </reference>
          <reference field="4" count="1">
            <x v="19"/>
          </reference>
        </references>
      </pivotArea>
    </format>
    <format dxfId="37">
      <pivotArea collapsedLevelsAreSubtotals="1" fieldPosition="0">
        <references count="2">
          <reference field="4294967294" count="1" selected="0">
            <x v="1"/>
          </reference>
          <reference field="4" count="1">
            <x v="20"/>
          </reference>
        </references>
      </pivotArea>
    </format>
    <format dxfId="36">
      <pivotArea collapsedLevelsAreSubtotals="1" fieldPosition="0">
        <references count="2">
          <reference field="4294967294" count="1" selected="0">
            <x v="1"/>
          </reference>
          <reference field="4" count="1">
            <x v="21"/>
          </reference>
        </references>
      </pivotArea>
    </format>
    <format dxfId="35">
      <pivotArea collapsedLevelsAreSubtotals="1" fieldPosition="0">
        <references count="2">
          <reference field="4294967294" count="1" selected="0">
            <x v="1"/>
          </reference>
          <reference field="4" count="1">
            <x v="25"/>
          </reference>
        </references>
      </pivotArea>
    </format>
    <format dxfId="34">
      <pivotArea collapsedLevelsAreSubtotals="1" fieldPosition="0">
        <references count="2">
          <reference field="4294967294" count="1" selected="0">
            <x v="1"/>
          </reference>
          <reference field="4" count="1">
            <x v="28"/>
          </reference>
        </references>
      </pivotArea>
    </format>
    <format dxfId="33">
      <pivotArea collapsedLevelsAreSubtotals="1" fieldPosition="0">
        <references count="2">
          <reference field="4294967294" count="1" selected="0">
            <x v="1"/>
          </reference>
          <reference field="4" count="1">
            <x v="30"/>
          </reference>
        </references>
      </pivotArea>
    </format>
    <format dxfId="32">
      <pivotArea collapsedLevelsAreSubtotals="1" fieldPosition="0">
        <references count="2">
          <reference field="4294967294" count="1" selected="0">
            <x v="1"/>
          </reference>
          <reference field="4" count="1">
            <x v="34"/>
          </reference>
        </references>
      </pivotArea>
    </format>
    <format dxfId="31">
      <pivotArea collapsedLevelsAreSubtotals="1" fieldPosition="0">
        <references count="2">
          <reference field="4294967294" count="1" selected="0">
            <x v="1"/>
          </reference>
          <reference field="4" count="1">
            <x v="1"/>
          </reference>
        </references>
      </pivotArea>
    </format>
    <format dxfId="30">
      <pivotArea collapsedLevelsAreSubtotals="1" fieldPosition="0">
        <references count="2">
          <reference field="4294967294" count="1" selected="0">
            <x v="1"/>
          </reference>
          <reference field="4" count="1">
            <x v="12"/>
          </reference>
        </references>
      </pivotArea>
    </format>
    <format dxfId="29">
      <pivotArea collapsedLevelsAreSubtotals="1" fieldPosition="0">
        <references count="2">
          <reference field="4294967294" count="1" selected="0">
            <x v="1"/>
          </reference>
          <reference field="4" count="1">
            <x v="17"/>
          </reference>
        </references>
      </pivotArea>
    </format>
    <format dxfId="28">
      <pivotArea collapsedLevelsAreSubtotals="1" fieldPosition="0">
        <references count="2">
          <reference field="4294967294" count="1" selected="0">
            <x v="1"/>
          </reference>
          <reference field="4" count="1">
            <x v="27"/>
          </reference>
        </references>
      </pivotArea>
    </format>
    <format dxfId="27">
      <pivotArea collapsedLevelsAreSubtotals="1" fieldPosition="0">
        <references count="2">
          <reference field="4294967294" count="1" selected="0">
            <x v="1"/>
          </reference>
          <reference field="4" count="1">
            <x v="31"/>
          </reference>
        </references>
      </pivotArea>
    </format>
    <format dxfId="26">
      <pivotArea collapsedLevelsAreSubtotals="1" fieldPosition="0">
        <references count="2">
          <reference field="4294967294" count="1" selected="0">
            <x v="1"/>
          </reference>
          <reference field="4" count="1">
            <x v="29"/>
          </reference>
        </references>
      </pivotArea>
    </format>
    <format dxfId="25">
      <pivotArea collapsedLevelsAreSubtotals="1" fieldPosition="0">
        <references count="2">
          <reference field="4294967294" count="1" selected="0">
            <x v="1"/>
          </reference>
          <reference field="4" count="1">
            <x v="29"/>
          </reference>
        </references>
      </pivotArea>
    </format>
    <format dxfId="24">
      <pivotArea dataOnly="0" labelOnly="1" fieldPosition="0">
        <references count="1">
          <reference field="4" count="1">
            <x v="6"/>
          </reference>
        </references>
      </pivotArea>
    </format>
    <format dxfId="23">
      <pivotArea dataOnly="0" labelOnly="1" fieldPosition="0">
        <references count="1">
          <reference field="4" count="1">
            <x v="12"/>
          </reference>
        </references>
      </pivotArea>
    </format>
    <format dxfId="22">
      <pivotArea dataOnly="0" labelOnly="1" fieldPosition="0">
        <references count="1">
          <reference field="4" count="2">
            <x v="16"/>
            <x v="17"/>
          </reference>
        </references>
      </pivotArea>
    </format>
    <format dxfId="21">
      <pivotArea dataOnly="0" labelOnly="1" fieldPosition="0">
        <references count="1">
          <reference field="4" count="2">
            <x v="27"/>
            <x v="28"/>
          </reference>
        </references>
      </pivotArea>
    </format>
    <format dxfId="20">
      <pivotArea dataOnly="0" labelOnly="1" fieldPosition="0">
        <references count="1">
          <reference field="4" count="2">
            <x v="30"/>
            <x v="31"/>
          </reference>
        </references>
      </pivotArea>
    </format>
    <format dxfId="19">
      <pivotArea dataOnly="0" labelOnly="1" fieldPosition="0">
        <references count="1">
          <reference field="4" count="1">
            <x v="29"/>
          </reference>
        </references>
      </pivotArea>
    </format>
    <format dxfId="18">
      <pivotArea dataOnly="0" labelOnly="1" fieldPosition="0">
        <references count="1">
          <reference field="4" count="3">
            <x v="13"/>
            <x v="14"/>
            <x v="15"/>
          </reference>
        </references>
      </pivotArea>
    </format>
    <format dxfId="17">
      <pivotArea dataOnly="0" labelOnly="1" fieldPosition="0">
        <references count="1">
          <reference field="4" count="9">
            <x v="18"/>
            <x v="19"/>
            <x v="20"/>
            <x v="21"/>
            <x v="22"/>
            <x v="23"/>
            <x v="24"/>
            <x v="25"/>
            <x v="26"/>
          </reference>
        </references>
      </pivotArea>
    </format>
    <format dxfId="16">
      <pivotArea dataOnly="0" labelOnly="1" fieldPosition="0">
        <references count="1">
          <reference field="4" count="6">
            <x v="0"/>
            <x v="1"/>
            <x v="2"/>
            <x v="3"/>
            <x v="4"/>
            <x v="5"/>
          </reference>
        </references>
      </pivotArea>
    </format>
    <format dxfId="15">
      <pivotArea dataOnly="0" labelOnly="1" fieldPosition="0">
        <references count="1">
          <reference field="4" count="5">
            <x v="7"/>
            <x v="8"/>
            <x v="9"/>
            <x v="10"/>
            <x v="11"/>
          </reference>
        </references>
      </pivotArea>
    </format>
    <format dxfId="14">
      <pivotArea dataOnly="0" labelOnly="1" fieldPosition="0">
        <references count="1">
          <reference field="4" count="3">
            <x v="32"/>
            <x v="33"/>
            <x v="3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58" displayName="Table58" ref="A12:O625" totalsRowShown="0" headerRowDxfId="13">
  <autoFilter ref="A12:O625">
    <filterColumn colId="2">
      <customFilters>
        <customFilter operator="notEqual" val=" "/>
      </customFilters>
    </filterColumn>
  </autoFilter>
  <tableColumns count="15">
    <tableColumn id="2" name="Ref No."/>
    <tableColumn id="4" name="Description of required goods / services required. &quot;Project/Contract Title&quot;" dataDxfId="12"/>
    <tableColumn id="36" name="Service Grouping 1" dataDxfId="11"/>
    <tableColumn id="9" name="Category"/>
    <tableColumn id="10" name="Sub-Category" dataDxfId="10"/>
    <tableColumn id="11" name="Commodity Class"/>
    <tableColumn id="13" name="SITA Service Category" dataDxfId="9"/>
    <tableColumn id="23" name="Envisaged procurement method" dataDxfId="8"/>
    <tableColumn id="24" name="Current Status" dataDxfId="7"/>
    <tableColumn id="28" name="Envisaged publishing date" dataDxfId="6"/>
    <tableColumn id="29" name="Envisaged closing date of bid" dataDxfId="5"/>
    <tableColumn id="30" name="Envisaged Bid response Screening" dataDxfId="4"/>
    <tableColumn id="31" name="Envisaged Bid Award" dataDxfId="3"/>
    <tableColumn id="32" name="Envisaged Contract Signature Date" dataDxfId="2"/>
    <tableColumn id="33" name="Envisaged Contract Commencement date"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G4" sqref="G4"/>
    </sheetView>
  </sheetViews>
  <sheetFormatPr defaultColWidth="9.109375" defaultRowHeight="13.8" x14ac:dyDescent="0.3"/>
  <cols>
    <col min="1" max="1" width="45" style="74" bestFit="1" customWidth="1"/>
    <col min="2" max="3" width="19" style="75" customWidth="1"/>
    <col min="4" max="4" width="3.88671875" style="75" customWidth="1"/>
    <col min="5" max="5" width="13" style="76" bestFit="1" customWidth="1"/>
    <col min="6" max="6" width="5.88671875" style="75" customWidth="1"/>
    <col min="7" max="16384" width="9.109375" style="75"/>
  </cols>
  <sheetData>
    <row r="1" spans="1:15" ht="12.75" x14ac:dyDescent="0.2">
      <c r="A1" s="82"/>
      <c r="B1" s="109" t="s">
        <v>1091</v>
      </c>
      <c r="C1" s="109"/>
      <c r="D1" s="83"/>
    </row>
    <row r="2" spans="1:15" ht="12.75" x14ac:dyDescent="0.2">
      <c r="A2" s="82"/>
      <c r="B2" s="84" t="s">
        <v>1090</v>
      </c>
      <c r="C2" s="84" t="s">
        <v>97</v>
      </c>
      <c r="D2" s="83"/>
    </row>
    <row r="3" spans="1:15" ht="12.75" x14ac:dyDescent="0.2">
      <c r="A3" s="82"/>
      <c r="B3" s="83"/>
      <c r="C3" s="83"/>
      <c r="D3" s="83"/>
    </row>
    <row r="4" spans="1:15" ht="12.75" x14ac:dyDescent="0.2">
      <c r="A4" s="85" t="s">
        <v>1087</v>
      </c>
      <c r="B4" s="86">
        <v>396</v>
      </c>
      <c r="C4" s="87">
        <v>2495594090.895813</v>
      </c>
      <c r="D4" s="83"/>
    </row>
    <row r="5" spans="1:15" ht="12.75" x14ac:dyDescent="0.2">
      <c r="A5" s="85" t="s">
        <v>1086</v>
      </c>
      <c r="B5" s="86">
        <v>124</v>
      </c>
      <c r="C5" s="87">
        <v>192173028.60666668</v>
      </c>
      <c r="D5" s="83"/>
    </row>
    <row r="6" spans="1:15" ht="12.75" x14ac:dyDescent="0.2">
      <c r="A6" s="88"/>
      <c r="B6" s="89">
        <v>520</v>
      </c>
      <c r="C6" s="90">
        <v>2687767119.5024796</v>
      </c>
      <c r="D6" s="83"/>
    </row>
    <row r="7" spans="1:15" ht="25.5" x14ac:dyDescent="0.2">
      <c r="A7" s="91" t="s">
        <v>1088</v>
      </c>
      <c r="B7" s="86">
        <v>93</v>
      </c>
      <c r="C7" s="92">
        <v>0</v>
      </c>
      <c r="D7" s="83"/>
    </row>
    <row r="8" spans="1:15" ht="12.75" x14ac:dyDescent="0.2">
      <c r="A8" s="85" t="s">
        <v>1089</v>
      </c>
      <c r="B8" s="89">
        <v>613</v>
      </c>
      <c r="C8" s="90">
        <v>2687767119.5024796</v>
      </c>
      <c r="D8" s="83"/>
    </row>
    <row r="9" spans="1:15" ht="12.75" x14ac:dyDescent="0.2">
      <c r="A9" s="82"/>
      <c r="B9" s="83"/>
      <c r="C9" s="83"/>
      <c r="D9" s="83"/>
    </row>
    <row r="12" spans="1:15" ht="12.75" x14ac:dyDescent="0.2">
      <c r="A12" s="82"/>
      <c r="B12" s="109" t="s">
        <v>96</v>
      </c>
      <c r="C12" s="109"/>
      <c r="D12" s="83"/>
      <c r="E12" s="77" t="s">
        <v>30</v>
      </c>
      <c r="F12" s="83"/>
      <c r="G12" s="83"/>
      <c r="H12" s="83"/>
      <c r="I12" s="83"/>
      <c r="J12" s="83"/>
      <c r="K12" s="83"/>
      <c r="L12" s="83"/>
      <c r="M12" s="83"/>
      <c r="N12" s="83"/>
      <c r="O12" s="83"/>
    </row>
    <row r="13" spans="1:15" ht="25.5" x14ac:dyDescent="0.2">
      <c r="A13" s="82"/>
      <c r="B13" s="93" t="s">
        <v>95</v>
      </c>
      <c r="C13" s="94" t="s">
        <v>94</v>
      </c>
      <c r="D13" s="83"/>
      <c r="E13" s="77"/>
      <c r="F13" s="83"/>
      <c r="G13" s="83"/>
      <c r="H13" s="83"/>
      <c r="I13" s="83"/>
      <c r="J13" s="83"/>
      <c r="K13" s="83"/>
      <c r="L13" s="83"/>
      <c r="M13" s="83"/>
      <c r="N13" s="83"/>
      <c r="O13" s="83"/>
    </row>
    <row r="14" spans="1:15" ht="12.75" x14ac:dyDescent="0.2">
      <c r="A14" s="82" t="s">
        <v>92</v>
      </c>
      <c r="B14" s="95">
        <v>396</v>
      </c>
      <c r="C14" s="95">
        <v>396</v>
      </c>
      <c r="D14" s="83"/>
      <c r="E14" s="77">
        <v>0</v>
      </c>
      <c r="F14" s="83"/>
      <c r="G14" s="83"/>
      <c r="H14" s="83"/>
      <c r="I14" s="83"/>
      <c r="J14" s="83"/>
      <c r="K14" s="83"/>
      <c r="L14" s="83"/>
      <c r="M14" s="83"/>
      <c r="N14" s="83"/>
      <c r="O14" s="83"/>
    </row>
    <row r="15" spans="1:15" ht="12.75" x14ac:dyDescent="0.2">
      <c r="A15" s="82" t="s">
        <v>93</v>
      </c>
      <c r="B15" s="95">
        <v>42</v>
      </c>
      <c r="C15" s="95">
        <v>66</v>
      </c>
      <c r="D15" s="83"/>
      <c r="E15" s="78">
        <f>B15-C15</f>
        <v>-24</v>
      </c>
      <c r="F15" s="83" t="s">
        <v>98</v>
      </c>
      <c r="G15" s="83"/>
      <c r="H15" s="83"/>
      <c r="I15" s="83"/>
      <c r="J15" s="83"/>
      <c r="K15" s="83"/>
      <c r="L15" s="83"/>
      <c r="M15" s="83"/>
      <c r="N15" s="83"/>
      <c r="O15" s="83"/>
    </row>
    <row r="16" spans="1:15" ht="12.75" x14ac:dyDescent="0.2">
      <c r="A16" s="82"/>
      <c r="B16" s="96">
        <v>438</v>
      </c>
      <c r="C16" s="96">
        <v>462</v>
      </c>
      <c r="D16" s="83"/>
      <c r="E16" s="79">
        <f>SUM(E14:E15)</f>
        <v>-24</v>
      </c>
      <c r="F16" s="83"/>
      <c r="G16" s="83"/>
      <c r="H16" s="83"/>
      <c r="I16" s="83"/>
      <c r="J16" s="83"/>
      <c r="K16" s="83"/>
      <c r="L16" s="83"/>
      <c r="M16" s="83"/>
      <c r="N16" s="83"/>
      <c r="O16" s="83"/>
    </row>
    <row r="17" spans="1:15" ht="12.75" x14ac:dyDescent="0.2">
      <c r="A17" s="82"/>
      <c r="B17" s="83"/>
      <c r="C17" s="83"/>
      <c r="D17" s="83"/>
      <c r="E17" s="80"/>
      <c r="F17" s="83"/>
      <c r="G17" s="83"/>
      <c r="H17" s="83"/>
      <c r="I17" s="83"/>
      <c r="J17" s="83"/>
      <c r="K17" s="83"/>
      <c r="L17" s="83"/>
      <c r="M17" s="83"/>
      <c r="N17" s="83"/>
      <c r="O17" s="83"/>
    </row>
    <row r="18" spans="1:15" ht="12.75" x14ac:dyDescent="0.2">
      <c r="A18" s="82"/>
      <c r="B18" s="83"/>
      <c r="C18" s="83"/>
      <c r="D18" s="83"/>
      <c r="E18" s="80"/>
      <c r="F18" s="83"/>
      <c r="G18" s="83"/>
      <c r="H18" s="83"/>
      <c r="I18" s="83"/>
      <c r="J18" s="83"/>
      <c r="K18" s="83"/>
      <c r="L18" s="83"/>
      <c r="M18" s="83"/>
      <c r="N18" s="83"/>
      <c r="O18" s="83"/>
    </row>
    <row r="19" spans="1:15" ht="12.75" x14ac:dyDescent="0.2">
      <c r="A19" s="82"/>
      <c r="B19" s="109" t="s">
        <v>97</v>
      </c>
      <c r="C19" s="109"/>
      <c r="D19" s="83"/>
      <c r="E19" s="77" t="s">
        <v>30</v>
      </c>
      <c r="F19" s="83"/>
      <c r="G19" s="83"/>
      <c r="H19" s="83"/>
      <c r="I19" s="83"/>
      <c r="J19" s="83"/>
      <c r="K19" s="83"/>
      <c r="L19" s="83"/>
      <c r="M19" s="83"/>
      <c r="N19" s="83"/>
      <c r="O19" s="83"/>
    </row>
    <row r="20" spans="1:15" ht="25.5" x14ac:dyDescent="0.2">
      <c r="A20" s="82"/>
      <c r="B20" s="93" t="s">
        <v>95</v>
      </c>
      <c r="C20" s="94" t="s">
        <v>94</v>
      </c>
      <c r="D20" s="83"/>
      <c r="E20" s="77"/>
      <c r="F20" s="83"/>
      <c r="G20" s="83"/>
      <c r="H20" s="83"/>
      <c r="I20" s="83"/>
      <c r="J20" s="83"/>
      <c r="K20" s="83"/>
      <c r="L20" s="83"/>
      <c r="M20" s="83"/>
      <c r="N20" s="83"/>
      <c r="O20" s="83"/>
    </row>
    <row r="21" spans="1:15" x14ac:dyDescent="0.3">
      <c r="A21" s="82" t="s">
        <v>92</v>
      </c>
      <c r="B21" s="80">
        <v>2496900090.895813</v>
      </c>
      <c r="C21" s="80">
        <v>2495594090.895813</v>
      </c>
      <c r="D21" s="83"/>
      <c r="E21" s="77">
        <f>B21-C21</f>
        <v>1306000</v>
      </c>
      <c r="F21" s="83" t="s">
        <v>99</v>
      </c>
      <c r="G21" s="83"/>
      <c r="H21" s="83"/>
      <c r="I21" s="83"/>
      <c r="J21" s="83"/>
      <c r="K21" s="83"/>
      <c r="L21" s="83"/>
      <c r="M21" s="83"/>
      <c r="N21" s="83"/>
      <c r="O21" s="83"/>
    </row>
    <row r="22" spans="1:15" x14ac:dyDescent="0.3">
      <c r="A22" s="82" t="s">
        <v>93</v>
      </c>
      <c r="B22" s="80">
        <v>123094758.70666666</v>
      </c>
      <c r="C22" s="80">
        <v>123094758.70666666</v>
      </c>
      <c r="D22" s="83"/>
      <c r="E22" s="77">
        <f>B22-C22</f>
        <v>0</v>
      </c>
      <c r="F22" s="83"/>
      <c r="G22" s="83"/>
      <c r="H22" s="83"/>
      <c r="I22" s="83"/>
      <c r="J22" s="83"/>
      <c r="K22" s="83"/>
      <c r="L22" s="83"/>
      <c r="M22" s="83"/>
      <c r="N22" s="83"/>
      <c r="O22" s="83"/>
    </row>
    <row r="23" spans="1:15" x14ac:dyDescent="0.3">
      <c r="A23" s="82"/>
      <c r="B23" s="81">
        <v>2619994849.6024795</v>
      </c>
      <c r="C23" s="81">
        <v>2618688849.6024795</v>
      </c>
      <c r="D23" s="83"/>
      <c r="E23" s="81">
        <f>SUM(E21:E22)</f>
        <v>1306000</v>
      </c>
      <c r="F23" s="83"/>
      <c r="G23" s="83"/>
      <c r="H23" s="83"/>
      <c r="I23" s="83"/>
      <c r="J23" s="83"/>
      <c r="K23" s="83"/>
      <c r="L23" s="83"/>
      <c r="M23" s="83"/>
      <c r="N23" s="83"/>
      <c r="O23" s="83"/>
    </row>
  </sheetData>
  <mergeCells count="3">
    <mergeCell ref="B12:C12"/>
    <mergeCell ref="B19:C19"/>
    <mergeCell ref="B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zoomScaleNormal="100" workbookViewId="0">
      <selection activeCell="G4" sqref="G4"/>
    </sheetView>
  </sheetViews>
  <sheetFormatPr defaultColWidth="8.6640625" defaultRowHeight="10.199999999999999" x14ac:dyDescent="0.2"/>
  <cols>
    <col min="1" max="1" width="7.6640625" style="1" customWidth="1"/>
    <col min="2" max="2" width="45.109375" style="1" bestFit="1" customWidth="1"/>
    <col min="3" max="3" width="12.33203125" style="1" bestFit="1" customWidth="1"/>
    <col min="4" max="4" width="14" style="1" bestFit="1" customWidth="1"/>
    <col min="5" max="5" width="4.33203125" style="1" customWidth="1"/>
    <col min="6" max="6" width="42.88671875" style="1" bestFit="1" customWidth="1"/>
    <col min="7" max="7" width="11.6640625" style="1" bestFit="1" customWidth="1"/>
    <col min="8" max="8" width="14" style="1" bestFit="1" customWidth="1"/>
    <col min="9" max="9" width="4.33203125" style="1" customWidth="1"/>
    <col min="10" max="10" width="14" style="27" bestFit="1" customWidth="1"/>
    <col min="11" max="11" width="14" style="19" bestFit="1" customWidth="1"/>
    <col min="12" max="12" width="11.109375" style="1" customWidth="1"/>
    <col min="13" max="16384" width="8.6640625" style="1"/>
  </cols>
  <sheetData>
    <row r="2" spans="1:12" s="6" customFormat="1" ht="44.25" thickBot="1" x14ac:dyDescent="0.25">
      <c r="A2" s="20" t="s">
        <v>0</v>
      </c>
      <c r="B2" s="21" t="s">
        <v>1</v>
      </c>
      <c r="C2" s="22" t="s">
        <v>2</v>
      </c>
      <c r="D2" s="23" t="s">
        <v>3</v>
      </c>
      <c r="F2" s="24" t="s">
        <v>85</v>
      </c>
      <c r="G2" s="30" t="s">
        <v>86</v>
      </c>
      <c r="H2" s="31" t="s">
        <v>87</v>
      </c>
      <c r="I2" s="24"/>
      <c r="J2" s="39" t="s">
        <v>88</v>
      </c>
      <c r="K2" s="40" t="s">
        <v>89</v>
      </c>
      <c r="L2" s="24"/>
    </row>
    <row r="3" spans="1:12" ht="12" customHeight="1" x14ac:dyDescent="0.2">
      <c r="A3" s="1">
        <v>1</v>
      </c>
      <c r="B3" s="2" t="s">
        <v>4</v>
      </c>
      <c r="C3" s="3">
        <v>53</v>
      </c>
      <c r="D3" s="4">
        <v>1218952657.3427999</v>
      </c>
      <c r="F3" s="18" t="s">
        <v>4</v>
      </c>
      <c r="G3" s="32">
        <f>GETPIVOTDATA("Count of Service Grouping 1",'Pivot Table'!$A$3,"Service Grouping 1","Network Cabling, Switching and Routing Supply/Maintenance")</f>
        <v>53</v>
      </c>
      <c r="H3" s="33">
        <f>GETPIVOTDATA("Sum of Cash Out Flow 2017/18_2",'Pivot Table'!$A$3,"Service Grouping 1","Network Cabling, Switching and Routing Supply/Maintenance")</f>
        <v>1218952657.3427999</v>
      </c>
      <c r="I3" s="18"/>
      <c r="J3" s="37">
        <f>C3-G3</f>
        <v>0</v>
      </c>
      <c r="K3" s="41">
        <f>D3-H3</f>
        <v>0</v>
      </c>
      <c r="L3" s="18"/>
    </row>
    <row r="4" spans="1:12" ht="11.25" x14ac:dyDescent="0.2">
      <c r="A4" s="1">
        <f t="shared" ref="A4:A9" si="0">A3+1</f>
        <v>2</v>
      </c>
      <c r="B4" s="2" t="s">
        <v>5</v>
      </c>
      <c r="C4" s="3">
        <v>8</v>
      </c>
      <c r="D4" s="4">
        <v>248800000</v>
      </c>
      <c r="F4" s="18" t="s">
        <v>5</v>
      </c>
      <c r="G4" s="32">
        <f>GETPIVOTDATA("Count of Service Grouping 1",'Pivot Table'!$A$3,"Service Grouping 1","WAN Services")</f>
        <v>8</v>
      </c>
      <c r="H4" s="33">
        <f>GETPIVOTDATA("Sum of Cash Out Flow 2017/18_2",'Pivot Table'!$A$3,"Service Grouping 1","WAN Services")</f>
        <v>248800000</v>
      </c>
      <c r="I4" s="18"/>
      <c r="J4" s="37">
        <f t="shared" ref="J4:J28" si="1">C4-G4</f>
        <v>0</v>
      </c>
      <c r="K4" s="41">
        <f t="shared" ref="K4:K28" si="2">D4-H4</f>
        <v>0</v>
      </c>
      <c r="L4" s="18"/>
    </row>
    <row r="5" spans="1:12" ht="11.25" x14ac:dyDescent="0.2">
      <c r="A5" s="1">
        <f t="shared" si="0"/>
        <v>3</v>
      </c>
      <c r="B5" s="2" t="s">
        <v>6</v>
      </c>
      <c r="C5" s="3">
        <v>3</v>
      </c>
      <c r="D5" s="4">
        <v>170999553.98967999</v>
      </c>
      <c r="F5" s="18" t="s">
        <v>6</v>
      </c>
      <c r="G5" s="32">
        <f>GETPIVOTDATA("Count of Service Grouping 1",'Pivot Table'!$A$3,"Service Grouping 1","Analytical and Visualisation System")</f>
        <v>3</v>
      </c>
      <c r="H5" s="33">
        <f>GETPIVOTDATA("Sum of Cash Out Flow 2017/18_2",'Pivot Table'!$A$3,"Service Grouping 1","Analytical and Visualisation System")</f>
        <v>170999553.98967999</v>
      </c>
      <c r="I5" s="18"/>
      <c r="J5" s="37">
        <f t="shared" si="1"/>
        <v>0</v>
      </c>
      <c r="K5" s="41">
        <f t="shared" si="2"/>
        <v>0</v>
      </c>
      <c r="L5" s="18"/>
    </row>
    <row r="6" spans="1:12" ht="11.25" x14ac:dyDescent="0.2">
      <c r="A6" s="1">
        <f t="shared" si="0"/>
        <v>4</v>
      </c>
      <c r="B6" s="5" t="s">
        <v>7</v>
      </c>
      <c r="C6" s="3">
        <v>69</v>
      </c>
      <c r="D6" s="4">
        <v>155751108.63</v>
      </c>
      <c r="F6" s="18" t="s">
        <v>7</v>
      </c>
      <c r="G6" s="32">
        <f>GETPIVOTDATA("Count of Service Grouping 1",'Pivot Table'!$A$3,"Service Grouping 1","Licensing OEM and Reseller optional SLA")</f>
        <v>69</v>
      </c>
      <c r="H6" s="33">
        <f>GETPIVOTDATA("Sum of Cash Out Flow 2017/18_2",'Pivot Table'!$A$3,"Service Grouping 1","Licensing OEM and Reseller optional SLA")</f>
        <v>155751108.63000003</v>
      </c>
      <c r="I6" s="18"/>
      <c r="J6" s="37">
        <f t="shared" si="1"/>
        <v>0</v>
      </c>
      <c r="K6" s="41">
        <f t="shared" si="2"/>
        <v>0</v>
      </c>
      <c r="L6" s="18"/>
    </row>
    <row r="7" spans="1:12" ht="11.25" x14ac:dyDescent="0.2">
      <c r="A7" s="1">
        <f t="shared" si="0"/>
        <v>5</v>
      </c>
      <c r="B7" s="2" t="s">
        <v>8</v>
      </c>
      <c r="C7" s="3">
        <v>6</v>
      </c>
      <c r="D7" s="4">
        <v>10701500</v>
      </c>
      <c r="F7" s="18" t="s">
        <v>8</v>
      </c>
      <c r="G7" s="32">
        <f>GETPIVOTDATA("Count of Service Grouping 1",'Pivot Table'!$A$3,"Service Grouping 1","Built Environment Professionals")</f>
        <v>6</v>
      </c>
      <c r="H7" s="33">
        <f>GETPIVOTDATA("Sum of Cash Out Flow 2017/18_2",'Pivot Table'!$A$3,"Service Grouping 1","Built Environment Professionals")</f>
        <v>10701500</v>
      </c>
      <c r="I7" s="18"/>
      <c r="J7" s="37">
        <f t="shared" si="1"/>
        <v>0</v>
      </c>
      <c r="K7" s="41">
        <f t="shared" si="2"/>
        <v>0</v>
      </c>
      <c r="L7" s="18"/>
    </row>
    <row r="8" spans="1:12" ht="11.25" x14ac:dyDescent="0.2">
      <c r="A8" s="1">
        <f t="shared" si="0"/>
        <v>6</v>
      </c>
      <c r="B8" s="2" t="s">
        <v>9</v>
      </c>
      <c r="C8" s="3">
        <v>39</v>
      </c>
      <c r="D8" s="4">
        <v>139169721.47333333</v>
      </c>
      <c r="F8" s="18" t="s">
        <v>9</v>
      </c>
      <c r="G8" s="32">
        <f>GETPIVOTDATA("Count of Service Grouping 1",'Pivot Table'!$A$3,"Service Grouping 1","IT Services and Skills")</f>
        <v>39</v>
      </c>
      <c r="H8" s="33">
        <f>GETPIVOTDATA("Sum of Cash Out Flow 2017/18_2",'Pivot Table'!$A$3,"Service Grouping 1","IT Services and Skills")</f>
        <v>139169721.47333333</v>
      </c>
      <c r="I8" s="18"/>
      <c r="J8" s="37">
        <f t="shared" si="1"/>
        <v>0</v>
      </c>
      <c r="K8" s="41">
        <f t="shared" si="2"/>
        <v>0</v>
      </c>
      <c r="L8" s="18"/>
    </row>
    <row r="9" spans="1:12" ht="11.25" x14ac:dyDescent="0.2">
      <c r="A9" s="1">
        <f t="shared" si="0"/>
        <v>7</v>
      </c>
      <c r="B9" s="2" t="s">
        <v>10</v>
      </c>
      <c r="C9" s="3">
        <v>28</v>
      </c>
      <c r="D9" s="4">
        <v>121248000</v>
      </c>
      <c r="F9" s="18" t="s">
        <v>10</v>
      </c>
      <c r="G9" s="32">
        <f>GETPIVOTDATA("Count of Service Grouping 1",'Pivot Table'!$A$3,"Service Grouping 1","Server Hardware Supply/Maintenance")</f>
        <v>28</v>
      </c>
      <c r="H9" s="33">
        <f>GETPIVOTDATA("Sum of Cash Out Flow 2017/18_2",'Pivot Table'!$A$3,"Service Grouping 1","Server Hardware Supply/Maintenance")</f>
        <v>121248000</v>
      </c>
      <c r="I9" s="18"/>
      <c r="J9" s="37">
        <f t="shared" si="1"/>
        <v>0</v>
      </c>
      <c r="K9" s="41">
        <f t="shared" si="2"/>
        <v>0</v>
      </c>
      <c r="L9" s="18"/>
    </row>
    <row r="10" spans="1:12" ht="11.25" x14ac:dyDescent="0.2">
      <c r="A10" s="1">
        <v>8</v>
      </c>
      <c r="B10" s="2" t="s">
        <v>11</v>
      </c>
      <c r="C10" s="3">
        <v>12</v>
      </c>
      <c r="D10" s="4">
        <v>61476000</v>
      </c>
      <c r="F10" s="18" t="s">
        <v>11</v>
      </c>
      <c r="G10" s="32">
        <f>GETPIVOTDATA("Count of Service Grouping 1",'Pivot Table'!$A$3,"Service Grouping 1","Electrical Equipment")</f>
        <v>12</v>
      </c>
      <c r="H10" s="33">
        <f>GETPIVOTDATA("Sum of Cash Out Flow 2017/18_2",'Pivot Table'!$A$3,"Service Grouping 1","Electrical Equipment")</f>
        <v>61476000</v>
      </c>
      <c r="I10" s="18"/>
      <c r="J10" s="37">
        <f t="shared" si="1"/>
        <v>0</v>
      </c>
      <c r="K10" s="41">
        <f t="shared" si="2"/>
        <v>0</v>
      </c>
      <c r="L10" s="18"/>
    </row>
    <row r="11" spans="1:12" ht="11.25" x14ac:dyDescent="0.2">
      <c r="A11" s="1">
        <f t="shared" ref="A11:A27" si="3">A10+1</f>
        <v>9</v>
      </c>
      <c r="B11" s="2" t="s">
        <v>12</v>
      </c>
      <c r="C11" s="3">
        <v>34</v>
      </c>
      <c r="D11" s="4">
        <v>53921968.68</v>
      </c>
      <c r="F11" s="18" t="s">
        <v>12</v>
      </c>
      <c r="G11" s="32">
        <f>GETPIVOTDATA("Count of Service Grouping 1",'Pivot Table'!$A$3,"Service Grouping 1","General Building Contractors")</f>
        <v>34</v>
      </c>
      <c r="H11" s="33">
        <f>GETPIVOTDATA("Sum of Cash Out Flow 2017/18_2",'Pivot Table'!$A$3,"Service Grouping 1","General Building Contractors")</f>
        <v>53921968.68</v>
      </c>
      <c r="I11" s="18"/>
      <c r="J11" s="37">
        <f t="shared" si="1"/>
        <v>0</v>
      </c>
      <c r="K11" s="41">
        <f t="shared" si="2"/>
        <v>0</v>
      </c>
      <c r="L11" s="18"/>
    </row>
    <row r="12" spans="1:12" ht="11.25" x14ac:dyDescent="0.2">
      <c r="A12" s="1">
        <f t="shared" si="3"/>
        <v>10</v>
      </c>
      <c r="B12" s="2" t="s">
        <v>13</v>
      </c>
      <c r="C12" s="3">
        <v>19</v>
      </c>
      <c r="D12" s="4">
        <v>38834280</v>
      </c>
      <c r="F12" s="18" t="s">
        <v>13</v>
      </c>
      <c r="G12" s="32">
        <f>GETPIVOTDATA("Count of Service Grouping 1",'Pivot Table'!$A$3,"Service Grouping 1","Peripherals Supply/Maintenance")</f>
        <v>19</v>
      </c>
      <c r="H12" s="33">
        <f>GETPIVOTDATA("Sum of Cash Out Flow 2017/18_2",'Pivot Table'!$A$3,"Service Grouping 1","Peripherals Supply/Maintenance")</f>
        <v>38834280</v>
      </c>
      <c r="I12" s="18"/>
      <c r="J12" s="37">
        <f t="shared" si="1"/>
        <v>0</v>
      </c>
      <c r="K12" s="41">
        <f t="shared" si="2"/>
        <v>0</v>
      </c>
      <c r="L12" s="18"/>
    </row>
    <row r="13" spans="1:12" ht="11.25" x14ac:dyDescent="0.2">
      <c r="A13" s="1">
        <f t="shared" si="3"/>
        <v>11</v>
      </c>
      <c r="B13" s="2" t="s">
        <v>14</v>
      </c>
      <c r="C13" s="3">
        <v>12</v>
      </c>
      <c r="D13" s="4">
        <v>37622130.379999995</v>
      </c>
      <c r="F13" s="18" t="s">
        <v>14</v>
      </c>
      <c r="G13" s="32">
        <f>GETPIVOTDATA("Count of Service Grouping 1",'Pivot Table'!$A$3,"Service Grouping 1","HVAC Supply/Maintenance")</f>
        <v>12</v>
      </c>
      <c r="H13" s="33">
        <f>GETPIVOTDATA("Sum of Cash Out Flow 2017/18_2",'Pivot Table'!$A$3,"Service Grouping 1","HVAC Supply/Maintenance")</f>
        <v>37622130.379999995</v>
      </c>
      <c r="I13" s="18"/>
      <c r="J13" s="37">
        <f t="shared" si="1"/>
        <v>0</v>
      </c>
      <c r="K13" s="41">
        <f t="shared" si="2"/>
        <v>0</v>
      </c>
      <c r="L13" s="18"/>
    </row>
    <row r="14" spans="1:12" ht="11.25" x14ac:dyDescent="0.2">
      <c r="A14" s="1">
        <f t="shared" si="3"/>
        <v>12</v>
      </c>
      <c r="B14" s="2" t="s">
        <v>15</v>
      </c>
      <c r="C14" s="3">
        <v>14</v>
      </c>
      <c r="D14" s="4">
        <v>36028120.990000002</v>
      </c>
      <c r="F14" s="18" t="s">
        <v>15</v>
      </c>
      <c r="G14" s="32">
        <f>GETPIVOTDATA("Count of Service Grouping 1",'Pivot Table'!$A$3,"Service Grouping 1","Property Lease, Purchase and Relocation")</f>
        <v>14</v>
      </c>
      <c r="H14" s="33">
        <f>GETPIVOTDATA("Sum of Cash Out Flow 2017/18_2",'Pivot Table'!$A$3,"Service Grouping 1","Property Lease, Purchase and Relocation")</f>
        <v>36028120.990000002</v>
      </c>
      <c r="I14" s="18"/>
      <c r="J14" s="37">
        <f t="shared" si="1"/>
        <v>0</v>
      </c>
      <c r="K14" s="41">
        <f t="shared" si="2"/>
        <v>0</v>
      </c>
      <c r="L14" s="18"/>
    </row>
    <row r="15" spans="1:12" ht="11.25" x14ac:dyDescent="0.2">
      <c r="A15" s="1">
        <f t="shared" si="3"/>
        <v>13</v>
      </c>
      <c r="B15" s="2" t="s">
        <v>16</v>
      </c>
      <c r="C15" s="3">
        <v>5</v>
      </c>
      <c r="D15" s="4">
        <v>29859000</v>
      </c>
      <c r="F15" s="18" t="s">
        <v>16</v>
      </c>
      <c r="G15" s="32">
        <f>GETPIVOTDATA("Count of Service Grouping 1",'Pivot Table'!$A$3,"Service Grouping 1","Enterprise Storage")</f>
        <v>5</v>
      </c>
      <c r="H15" s="33">
        <f>GETPIVOTDATA("Sum of Cash Out Flow 2017/18_2",'Pivot Table'!$A$3,"Service Grouping 1","Enterprise Storage")</f>
        <v>29859000</v>
      </c>
      <c r="I15" s="18"/>
      <c r="J15" s="37">
        <f t="shared" si="1"/>
        <v>0</v>
      </c>
      <c r="K15" s="41">
        <f t="shared" si="2"/>
        <v>0</v>
      </c>
      <c r="L15" s="18"/>
    </row>
    <row r="16" spans="1:12" ht="11.25" x14ac:dyDescent="0.2">
      <c r="A16" s="1">
        <f t="shared" si="3"/>
        <v>14</v>
      </c>
      <c r="B16" s="2" t="s">
        <v>17</v>
      </c>
      <c r="C16" s="3">
        <v>10</v>
      </c>
      <c r="D16" s="4">
        <v>26162372.789999999</v>
      </c>
      <c r="F16" s="18" t="s">
        <v>17</v>
      </c>
      <c r="G16" s="32">
        <f>GETPIVOTDATA("Count of Service Grouping 1",'Pivot Table'!$A$3,"Service Grouping 1","Software Support")</f>
        <v>10</v>
      </c>
      <c r="H16" s="33">
        <f>GETPIVOTDATA("Sum of Cash Out Flow 2017/18_2",'Pivot Table'!$A$3,"Service Grouping 1","Software Support")</f>
        <v>26162372.789999999</v>
      </c>
      <c r="I16" s="18"/>
      <c r="J16" s="37">
        <f t="shared" si="1"/>
        <v>0</v>
      </c>
      <c r="K16" s="41">
        <f t="shared" si="2"/>
        <v>0</v>
      </c>
      <c r="L16" s="18"/>
    </row>
    <row r="17" spans="1:12" ht="11.25" x14ac:dyDescent="0.2">
      <c r="A17" s="1">
        <f t="shared" si="3"/>
        <v>15</v>
      </c>
      <c r="B17" s="2" t="s">
        <v>18</v>
      </c>
      <c r="C17" s="3">
        <v>10</v>
      </c>
      <c r="D17" s="4">
        <v>25576160</v>
      </c>
      <c r="F17" s="18" t="s">
        <v>18</v>
      </c>
      <c r="G17" s="32">
        <f>GETPIVOTDATA("Count of Service Grouping 1",'Pivot Table'!$A$3,"Service Grouping 1","Electrical Works")</f>
        <v>10</v>
      </c>
      <c r="H17" s="33">
        <f>GETPIVOTDATA("Sum of Cash Out Flow 2017/18_2",'Pivot Table'!$A$3,"Service Grouping 1","Electrical Works")</f>
        <v>25576160</v>
      </c>
      <c r="I17" s="18"/>
      <c r="J17" s="37">
        <f t="shared" si="1"/>
        <v>0</v>
      </c>
      <c r="K17" s="41">
        <f t="shared" si="2"/>
        <v>0</v>
      </c>
      <c r="L17" s="18"/>
    </row>
    <row r="18" spans="1:12" ht="11.25" x14ac:dyDescent="0.2">
      <c r="A18" s="1">
        <f t="shared" si="3"/>
        <v>16</v>
      </c>
      <c r="B18" s="2" t="s">
        <v>19</v>
      </c>
      <c r="C18" s="3">
        <v>9</v>
      </c>
      <c r="D18" s="4">
        <v>21421445.300000001</v>
      </c>
      <c r="F18" s="18" t="s">
        <v>19</v>
      </c>
      <c r="G18" s="32">
        <f>GETPIVOTDATA("Count of Service Grouping 1",'Pivot Table'!$A$3,"Service Grouping 1","Security - Equipment")</f>
        <v>9</v>
      </c>
      <c r="H18" s="33">
        <f>GETPIVOTDATA("Sum of Cash Out Flow 2017/18_2",'Pivot Table'!$A$3,"Service Grouping 1","Security - Equipment")</f>
        <v>21421445.300000001</v>
      </c>
      <c r="I18" s="18"/>
      <c r="J18" s="37">
        <f t="shared" si="1"/>
        <v>0</v>
      </c>
      <c r="K18" s="41">
        <f t="shared" si="2"/>
        <v>0</v>
      </c>
      <c r="L18" s="18"/>
    </row>
    <row r="19" spans="1:12" ht="11.25" x14ac:dyDescent="0.2">
      <c r="A19" s="1">
        <f t="shared" si="3"/>
        <v>17</v>
      </c>
      <c r="B19" s="2" t="s">
        <v>20</v>
      </c>
      <c r="C19" s="3">
        <v>5</v>
      </c>
      <c r="D19" s="4">
        <v>8800000</v>
      </c>
      <c r="F19" s="18" t="s">
        <v>20</v>
      </c>
      <c r="G19" s="32">
        <f>GETPIVOTDATA("Count of Service Grouping 1",'Pivot Table'!$A$3,"Service Grouping 1","Firewall Appliance")</f>
        <v>5</v>
      </c>
      <c r="H19" s="33">
        <f>GETPIVOTDATA("Sum of Cash Out Flow 2017/18_2",'Pivot Table'!$A$3,"Service Grouping 1","Firewall Appliance")</f>
        <v>8800000</v>
      </c>
      <c r="I19" s="18"/>
      <c r="J19" s="37">
        <f t="shared" si="1"/>
        <v>0</v>
      </c>
      <c r="K19" s="41">
        <f t="shared" si="2"/>
        <v>0</v>
      </c>
      <c r="L19" s="18"/>
    </row>
    <row r="20" spans="1:12" ht="11.25" x14ac:dyDescent="0.2">
      <c r="A20" s="1">
        <f t="shared" si="3"/>
        <v>18</v>
      </c>
      <c r="B20" s="2" t="s">
        <v>21</v>
      </c>
      <c r="C20" s="3">
        <v>2</v>
      </c>
      <c r="D20" s="4">
        <v>6500000</v>
      </c>
      <c r="F20" s="18" t="s">
        <v>21</v>
      </c>
      <c r="G20" s="32">
        <f>GETPIVOTDATA("Count of Service Grouping 1",'Pivot Table'!$A$3,"Service Grouping 1","VOIP Implementation")</f>
        <v>2</v>
      </c>
      <c r="H20" s="33">
        <f>GETPIVOTDATA("Sum of Cash Out Flow 2017/18_2",'Pivot Table'!$A$3,"Service Grouping 1","VOIP Implementation")</f>
        <v>6500000</v>
      </c>
      <c r="I20" s="18"/>
      <c r="J20" s="37">
        <f t="shared" si="1"/>
        <v>0</v>
      </c>
      <c r="K20" s="41">
        <f t="shared" si="2"/>
        <v>0</v>
      </c>
      <c r="L20" s="18"/>
    </row>
    <row r="21" spans="1:12" ht="11.25" x14ac:dyDescent="0.2">
      <c r="A21" s="1">
        <f t="shared" si="3"/>
        <v>19</v>
      </c>
      <c r="B21" s="2" t="s">
        <v>22</v>
      </c>
      <c r="C21" s="3">
        <v>8</v>
      </c>
      <c r="D21" s="4">
        <f>1306000</f>
        <v>1306000</v>
      </c>
      <c r="F21" s="18" t="s">
        <v>22</v>
      </c>
      <c r="G21" s="32">
        <f>GETPIVOTDATA("Count of Service Grouping 1",'Pivot Table'!$A$3,"Service Grouping 1","Datacentre DR Site/Software")</f>
        <v>8</v>
      </c>
      <c r="H21" s="33">
        <f>GETPIVOTDATA("Sum of Cash Out Flow 2017/18_2",'Pivot Table'!$A$3,"Service Grouping 1","Datacentre DR Site/Software")</f>
        <v>0</v>
      </c>
      <c r="I21" s="18"/>
      <c r="J21" s="37">
        <f t="shared" si="1"/>
        <v>0</v>
      </c>
      <c r="K21" s="41">
        <f>D21-H21</f>
        <v>1306000</v>
      </c>
      <c r="L21" s="18"/>
    </row>
    <row r="22" spans="1:12" ht="11.25" x14ac:dyDescent="0.2">
      <c r="A22" s="1">
        <f t="shared" si="3"/>
        <v>20</v>
      </c>
      <c r="B22" s="2" t="s">
        <v>23</v>
      </c>
      <c r="C22" s="3">
        <v>2</v>
      </c>
      <c r="D22" s="4">
        <v>5300000</v>
      </c>
      <c r="F22" s="18" t="s">
        <v>23</v>
      </c>
      <c r="G22" s="32">
        <f>GETPIVOTDATA("Count of Service Grouping 1",'Pivot Table'!$A$3,"Service Grouping 1","Datacentre Relocation")</f>
        <v>2</v>
      </c>
      <c r="H22" s="33">
        <f>GETPIVOTDATA("Sum of Cash Out Flow 2017/18_2",'Pivot Table'!$A$3,"Service Grouping 1","Datacentre Relocation")</f>
        <v>5300000</v>
      </c>
      <c r="I22" s="18"/>
      <c r="J22" s="37">
        <f t="shared" si="1"/>
        <v>0</v>
      </c>
      <c r="K22" s="41">
        <f t="shared" si="2"/>
        <v>0</v>
      </c>
      <c r="L22" s="18"/>
    </row>
    <row r="23" spans="1:12" x14ac:dyDescent="0.2">
      <c r="A23" s="1">
        <f t="shared" si="3"/>
        <v>21</v>
      </c>
      <c r="B23" s="2" t="s">
        <v>24</v>
      </c>
      <c r="C23" s="3">
        <v>16</v>
      </c>
      <c r="D23" s="4">
        <v>5029525.12</v>
      </c>
      <c r="F23" s="18" t="s">
        <v>24</v>
      </c>
      <c r="G23" s="32">
        <f>GETPIVOTDATA("Count of Service Grouping 1",'Pivot Table'!$A$3,"Service Grouping 1","Facilities Management Service")</f>
        <v>16</v>
      </c>
      <c r="H23" s="33">
        <f>GETPIVOTDATA("Sum of Cash Out Flow 2017/18_2",'Pivot Table'!$A$3,"Service Grouping 1","Facilities Management Service")</f>
        <v>5029525.12</v>
      </c>
      <c r="I23" s="18"/>
      <c r="J23" s="37">
        <f t="shared" si="1"/>
        <v>0</v>
      </c>
      <c r="K23" s="41">
        <f t="shared" si="2"/>
        <v>0</v>
      </c>
      <c r="L23" s="18"/>
    </row>
    <row r="24" spans="1:12" x14ac:dyDescent="0.2">
      <c r="A24" s="1">
        <f t="shared" si="3"/>
        <v>22</v>
      </c>
      <c r="B24" s="2" t="s">
        <v>25</v>
      </c>
      <c r="C24" s="3">
        <v>5</v>
      </c>
      <c r="D24" s="4">
        <v>4681239.54</v>
      </c>
      <c r="F24" s="18" t="s">
        <v>25</v>
      </c>
      <c r="G24" s="32">
        <f>GETPIVOTDATA("Count of Service Grouping 1",'Pivot Table'!$A$3,"Service Grouping 1","Security - Physical")</f>
        <v>5</v>
      </c>
      <c r="H24" s="33">
        <f>GETPIVOTDATA("Sum of Cash Out Flow 2017/18_2",'Pivot Table'!$A$3,"Service Grouping 1","Security - Physical")</f>
        <v>4681239.54</v>
      </c>
      <c r="I24" s="18"/>
      <c r="J24" s="37">
        <f t="shared" si="1"/>
        <v>0</v>
      </c>
      <c r="K24" s="41">
        <f t="shared" si="2"/>
        <v>0</v>
      </c>
      <c r="L24" s="18"/>
    </row>
    <row r="25" spans="1:12" x14ac:dyDescent="0.2">
      <c r="A25" s="1">
        <f t="shared" si="3"/>
        <v>23</v>
      </c>
      <c r="B25" s="2" t="s">
        <v>26</v>
      </c>
      <c r="C25" s="3">
        <v>5</v>
      </c>
      <c r="D25" s="4">
        <v>2790000</v>
      </c>
      <c r="F25" s="18" t="s">
        <v>26</v>
      </c>
      <c r="G25" s="32">
        <f>GETPIVOTDATA("Count of Service Grouping 1",'Pivot Table'!$A$3,"Service Grouping 1","Uniforms")</f>
        <v>5</v>
      </c>
      <c r="H25" s="33">
        <f>GETPIVOTDATA("Sum of Cash Out Flow 2017/18_2",'Pivot Table'!$A$3,"Service Grouping 1","Uniforms")</f>
        <v>2790000</v>
      </c>
      <c r="I25" s="18"/>
      <c r="J25" s="37">
        <f t="shared" si="1"/>
        <v>0</v>
      </c>
      <c r="K25" s="41">
        <f t="shared" si="2"/>
        <v>0</v>
      </c>
      <c r="L25" s="18"/>
    </row>
    <row r="26" spans="1:12" x14ac:dyDescent="0.2">
      <c r="A26" s="1">
        <f t="shared" si="3"/>
        <v>24</v>
      </c>
      <c r="B26" s="2" t="s">
        <v>27</v>
      </c>
      <c r="C26" s="3">
        <v>4</v>
      </c>
      <c r="D26" s="4">
        <v>1910000</v>
      </c>
      <c r="F26" s="18" t="s">
        <v>27</v>
      </c>
      <c r="G26" s="32">
        <f>GETPIVOTDATA("Count of Service Grouping 1",'Pivot Table'!$A$3,"Service Grouping 1","Backup Media")</f>
        <v>4</v>
      </c>
      <c r="H26" s="33">
        <f>GETPIVOTDATA("Sum of Cash Out Flow 2017/18_2",'Pivot Table'!$A$3,"Service Grouping 1","Backup Media")</f>
        <v>1910000</v>
      </c>
      <c r="I26" s="18"/>
      <c r="J26" s="37">
        <f t="shared" si="1"/>
        <v>0</v>
      </c>
      <c r="K26" s="41">
        <f t="shared" si="2"/>
        <v>0</v>
      </c>
      <c r="L26" s="18"/>
    </row>
    <row r="27" spans="1:12" x14ac:dyDescent="0.2">
      <c r="A27" s="1">
        <f t="shared" si="3"/>
        <v>25</v>
      </c>
      <c r="B27" s="2" t="s">
        <v>28</v>
      </c>
      <c r="C27" s="3">
        <v>3</v>
      </c>
      <c r="D27" s="4">
        <v>1490000</v>
      </c>
      <c r="F27" s="18" t="s">
        <v>28</v>
      </c>
      <c r="G27" s="32">
        <f>GETPIVOTDATA("Count of Service Grouping 1",'Pivot Table'!$A$3,"Service Grouping 1","Consumables")</f>
        <v>3</v>
      </c>
      <c r="H27" s="33">
        <f>GETPIVOTDATA("Sum of Cash Out Flow 2017/18_2",'Pivot Table'!$A$3,"Service Grouping 1","Consumables")</f>
        <v>1490000</v>
      </c>
      <c r="I27" s="18"/>
      <c r="J27" s="37">
        <f t="shared" si="1"/>
        <v>0</v>
      </c>
      <c r="K27" s="41">
        <f t="shared" si="2"/>
        <v>0</v>
      </c>
      <c r="L27" s="18"/>
    </row>
    <row r="28" spans="1:12" x14ac:dyDescent="0.2">
      <c r="A28" s="1">
        <v>26</v>
      </c>
      <c r="B28" s="2" t="s">
        <v>29</v>
      </c>
      <c r="C28" s="3">
        <v>15</v>
      </c>
      <c r="D28" s="4">
        <v>62569306.659999996</v>
      </c>
      <c r="F28" s="18" t="s">
        <v>29</v>
      </c>
      <c r="G28" s="32">
        <f>GETPIVOTDATA("Count of Service Grouping 1",'Pivot Table'!$A$3,"Service Grouping 1","Hardware OEM and Reseller")</f>
        <v>15</v>
      </c>
      <c r="H28" s="33">
        <f>GETPIVOTDATA("Sum of Cash Out Flow 2017/18_2",'Pivot Table'!$A$3,"Service Grouping 1","Hardware OEM and Reseller")</f>
        <v>62569306.659999996</v>
      </c>
      <c r="I28" s="18"/>
      <c r="J28" s="37">
        <f t="shared" si="1"/>
        <v>0</v>
      </c>
      <c r="K28" s="41">
        <f t="shared" si="2"/>
        <v>0</v>
      </c>
      <c r="L28" s="18"/>
    </row>
    <row r="29" spans="1:12" x14ac:dyDescent="0.2">
      <c r="C29" s="25">
        <f>SUM(C3:C28)</f>
        <v>396</v>
      </c>
      <c r="D29" s="7">
        <f>SUM(D3:D28)</f>
        <v>2496900090.895813</v>
      </c>
      <c r="F29" s="18"/>
      <c r="G29" s="34">
        <f>SUM(G3:G28)</f>
        <v>396</v>
      </c>
      <c r="H29" s="35">
        <f>SUM(H3:H28)</f>
        <v>2495594090.895813</v>
      </c>
      <c r="I29" s="18"/>
      <c r="J29" s="38">
        <f>SUM(J3:J28)</f>
        <v>0</v>
      </c>
      <c r="K29" s="42">
        <f>SUM(K3:K28)</f>
        <v>1306000</v>
      </c>
      <c r="L29" s="18"/>
    </row>
    <row r="30" spans="1:12" x14ac:dyDescent="0.2">
      <c r="F30" s="18"/>
      <c r="G30" s="18"/>
      <c r="H30" s="18"/>
      <c r="I30" s="18"/>
      <c r="J30" s="26"/>
      <c r="K30" s="18"/>
      <c r="L30" s="18"/>
    </row>
    <row r="31" spans="1:12" x14ac:dyDescent="0.2">
      <c r="F31" s="97" t="s">
        <v>90</v>
      </c>
      <c r="G31" s="98"/>
      <c r="H31" s="98"/>
      <c r="I31" s="98"/>
      <c r="J31" s="99"/>
      <c r="K31" s="98"/>
      <c r="L31" s="98"/>
    </row>
    <row r="32" spans="1:12" x14ac:dyDescent="0.2">
      <c r="F32" s="98" t="s">
        <v>76</v>
      </c>
      <c r="G32" s="99">
        <f>GETPIVOTDATA("Count of Service Grouping 1",'Pivot Table'!$A$3,"Service Grouping 1","Direct payment")</f>
        <v>4</v>
      </c>
      <c r="H32" s="100">
        <f>GETPIVOTDATA("Sum of Cash Out Flow 2017/18_2",'Pivot Table'!$A$3,"Service Grouping 1","Direct payment")</f>
        <v>16737401.6</v>
      </c>
      <c r="I32" s="97" t="s">
        <v>100</v>
      </c>
      <c r="J32" s="99"/>
      <c r="K32" s="98"/>
      <c r="L32" s="98"/>
    </row>
    <row r="33" spans="6:12" x14ac:dyDescent="0.2">
      <c r="F33" s="98" t="s">
        <v>77</v>
      </c>
      <c r="G33" s="99">
        <f>GETPIVOTDATA("Count of Service Grouping 1",'Pivot Table'!$A$3,"Service Grouping 1","Fuel Supplier")</f>
        <v>2</v>
      </c>
      <c r="H33" s="101">
        <f>GETPIVOTDATA("Sum of Cash Out Flow 2017/18_2",'Pivot Table'!$A$3,"Service Grouping 1","Fuel Supplier")</f>
        <v>280000</v>
      </c>
      <c r="I33" s="97"/>
      <c r="J33" s="99"/>
      <c r="K33" s="98"/>
      <c r="L33" s="98"/>
    </row>
    <row r="34" spans="6:12" x14ac:dyDescent="0.2">
      <c r="F34" s="98" t="s">
        <v>78</v>
      </c>
      <c r="G34" s="99">
        <f>GETPIVOTDATA("Count of Service Grouping 1",'Pivot Table'!$A$3,"Service Grouping 1","Internal Services")</f>
        <v>13</v>
      </c>
      <c r="H34" s="101">
        <f>GETPIVOTDATA("Sum of Cash Out Flow 2017/18_2",'Pivot Table'!$A$3,"Service Grouping 1","Internal Services")</f>
        <v>0</v>
      </c>
      <c r="I34" s="97" t="s">
        <v>101</v>
      </c>
      <c r="J34" s="99"/>
      <c r="K34" s="98"/>
      <c r="L34" s="98"/>
    </row>
    <row r="35" spans="6:12" x14ac:dyDescent="0.2">
      <c r="F35" s="98" t="s">
        <v>79</v>
      </c>
      <c r="G35" s="99">
        <f>GETPIVOTDATA("Count of Service Grouping 1",'Pivot Table'!$A$3,"Service Grouping 1","Interventions OD and Wellness")</f>
        <v>1</v>
      </c>
      <c r="H35" s="101">
        <f>GETPIVOTDATA("Sum of Cash Out Flow 2017/18_2",'Pivot Table'!$A$3,"Service Grouping 1","Interventions OD and Wellness")</f>
        <v>300000</v>
      </c>
      <c r="I35" s="97"/>
      <c r="J35" s="99"/>
      <c r="K35" s="98"/>
      <c r="L35" s="98"/>
    </row>
    <row r="36" spans="6:12" x14ac:dyDescent="0.2">
      <c r="F36" s="98" t="s">
        <v>80</v>
      </c>
      <c r="G36" s="99">
        <f>GETPIVOTDATA("Count of Service Grouping 1",'Pivot Table'!$A$3,"Service Grouping 1","Stationery")</f>
        <v>14</v>
      </c>
      <c r="H36" s="101">
        <f>GETPIVOTDATA("Sum of Cash Out Flow 2017/18_2",'Pivot Table'!$A$3,"Service Grouping 1","Stationery")</f>
        <v>17331993.300000001</v>
      </c>
      <c r="I36" s="97"/>
      <c r="J36" s="99"/>
      <c r="K36" s="98"/>
      <c r="L36" s="98"/>
    </row>
    <row r="37" spans="6:12" x14ac:dyDescent="0.2">
      <c r="F37" s="98" t="s">
        <v>81</v>
      </c>
      <c r="G37" s="99">
        <f>GETPIVOTDATA("Count of Service Grouping 1",'Pivot Table'!$A$3,"Service Grouping 1","Subscriptions")</f>
        <v>5</v>
      </c>
      <c r="H37" s="101">
        <f>GETPIVOTDATA("Sum of Cash Out Flow 2017/18_2",'Pivot Table'!$A$3,"Service Grouping 1","Subscriptions")</f>
        <v>1038875</v>
      </c>
      <c r="I37" s="97"/>
      <c r="J37" s="99"/>
      <c r="K37" s="98"/>
      <c r="L37" s="98"/>
    </row>
    <row r="38" spans="6:12" x14ac:dyDescent="0.2">
      <c r="F38" s="98" t="s">
        <v>82</v>
      </c>
      <c r="G38" s="99">
        <f>GETPIVOTDATA("Count of Service Grouping 1",'Pivot Table'!$A$3,"Service Grouping 1","Tactical sourcing")</f>
        <v>66</v>
      </c>
      <c r="H38" s="101">
        <f>GETPIVOTDATA("Sum of Cash Out Flow 2017/18_2",'Pivot Table'!$A$3,"Service Grouping 1","Tactical sourcing")</f>
        <v>123094758.70666666</v>
      </c>
      <c r="I38" s="97" t="s">
        <v>91</v>
      </c>
      <c r="J38" s="99"/>
      <c r="K38" s="98"/>
      <c r="L38" s="98"/>
    </row>
    <row r="39" spans="6:12" x14ac:dyDescent="0.2">
      <c r="F39" s="98" t="s">
        <v>83</v>
      </c>
      <c r="G39" s="99">
        <f>GETPIVOTDATA("Count of Service Grouping 1",'Pivot Table'!$A$3,"Service Grouping 1","The Microsoft Agreement")</f>
        <v>16</v>
      </c>
      <c r="H39" s="101">
        <f>GETPIVOTDATA("Sum of Cash Out Flow 2017/18_2",'Pivot Table'!$A$3,"Service Grouping 1","The Microsoft Agreement")</f>
        <v>32850000</v>
      </c>
      <c r="I39" s="97" t="s">
        <v>102</v>
      </c>
      <c r="J39" s="99"/>
      <c r="K39" s="98"/>
      <c r="L39" s="98"/>
    </row>
    <row r="40" spans="6:12" x14ac:dyDescent="0.2">
      <c r="F40" s="98" t="s">
        <v>84</v>
      </c>
      <c r="G40" s="99">
        <f>GETPIVOTDATA("Count of Service Grouping 1",'Pivot Table'!$A$3,"Service Grouping 1","Tools")</f>
        <v>3</v>
      </c>
      <c r="H40" s="101">
        <f>GETPIVOTDATA("Sum of Cash Out Flow 2017/18_2",'Pivot Table'!$A$3,"Service Grouping 1","Tools")</f>
        <v>540000</v>
      </c>
      <c r="I40" s="97"/>
      <c r="J40" s="99"/>
      <c r="K40" s="98"/>
      <c r="L40" s="98"/>
    </row>
    <row r="41" spans="6:12" x14ac:dyDescent="0.2">
      <c r="F41" s="98"/>
      <c r="G41" s="102">
        <f>SUM(G32:G40)</f>
        <v>124</v>
      </c>
      <c r="H41" s="103">
        <f>SUM(H32:H40)</f>
        <v>192173028.60666668</v>
      </c>
      <c r="I41" s="98"/>
      <c r="J41" s="99"/>
      <c r="K41" s="98"/>
      <c r="L41" s="98"/>
    </row>
    <row r="42" spans="6:12" x14ac:dyDescent="0.2">
      <c r="F42" s="98"/>
      <c r="G42" s="104"/>
      <c r="H42" s="105"/>
      <c r="I42" s="98"/>
      <c r="J42" s="99"/>
      <c r="K42" s="98"/>
      <c r="L42" s="98"/>
    </row>
    <row r="43" spans="6:12" x14ac:dyDescent="0.2">
      <c r="F43" s="98"/>
      <c r="G43" s="98"/>
      <c r="H43" s="98"/>
      <c r="I43" s="98"/>
      <c r="J43" s="99"/>
      <c r="K43" s="98"/>
      <c r="L43" s="98"/>
    </row>
    <row r="44" spans="6:12" x14ac:dyDescent="0.2">
      <c r="F44" s="98" t="str">
        <f>F2</f>
        <v>PROCUREMENT PLAN</v>
      </c>
      <c r="G44" s="99">
        <f>G29</f>
        <v>396</v>
      </c>
      <c r="H44" s="106">
        <f>H29</f>
        <v>2495594090.895813</v>
      </c>
      <c r="I44" s="98"/>
      <c r="J44" s="99"/>
      <c r="K44" s="99"/>
      <c r="L44" s="99"/>
    </row>
    <row r="45" spans="6:12" x14ac:dyDescent="0.2">
      <c r="F45" s="98" t="str">
        <f>F31</f>
        <v>ITEMS ON PROCUREMENT PLAN BUT NOT COMMODITISED</v>
      </c>
      <c r="G45" s="99">
        <f>G41</f>
        <v>124</v>
      </c>
      <c r="H45" s="106">
        <f>H41</f>
        <v>192173028.60666668</v>
      </c>
      <c r="I45" s="98"/>
      <c r="J45" s="99"/>
      <c r="K45" s="99"/>
      <c r="L45" s="99"/>
    </row>
    <row r="46" spans="6:12" x14ac:dyDescent="0.2">
      <c r="F46" s="98"/>
      <c r="G46" s="102">
        <f>SUM(G44:G45)</f>
        <v>520</v>
      </c>
      <c r="H46" s="107">
        <f>SUM(H44:H45)</f>
        <v>2687767119.5024796</v>
      </c>
      <c r="I46" s="98"/>
      <c r="J46" s="99"/>
      <c r="K46" s="99"/>
      <c r="L46" s="99"/>
    </row>
    <row r="47" spans="6:12" x14ac:dyDescent="0.2">
      <c r="F47" s="98" t="s">
        <v>1092</v>
      </c>
      <c r="G47" s="99">
        <v>93</v>
      </c>
      <c r="H47" s="101">
        <v>0</v>
      </c>
      <c r="I47" s="98"/>
      <c r="J47" s="99"/>
      <c r="K47" s="98"/>
      <c r="L47" s="98"/>
    </row>
    <row r="48" spans="6:12" x14ac:dyDescent="0.2">
      <c r="F48" s="98" t="s">
        <v>1093</v>
      </c>
      <c r="G48" s="102">
        <f>SUM(G46:G47)</f>
        <v>613</v>
      </c>
      <c r="H48" s="107">
        <f>SUM(H46:H47)</f>
        <v>2687767119.5024796</v>
      </c>
      <c r="I48" s="98"/>
      <c r="J48" s="99"/>
      <c r="K48" s="98"/>
      <c r="L48" s="98"/>
    </row>
    <row r="49" spans="6:12" x14ac:dyDescent="0.2">
      <c r="F49" s="98"/>
      <c r="G49" s="98"/>
      <c r="H49" s="98"/>
      <c r="I49" s="98"/>
      <c r="J49" s="98"/>
      <c r="K49" s="98"/>
      <c r="L49" s="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zoomScaleNormal="100" workbookViewId="0">
      <selection activeCell="G4" sqref="G4"/>
    </sheetView>
  </sheetViews>
  <sheetFormatPr defaultRowHeight="14.4" x14ac:dyDescent="0.3"/>
  <cols>
    <col min="1" max="1" width="43.5546875" customWidth="1"/>
    <col min="2" max="2" width="12.5546875" customWidth="1"/>
    <col min="3" max="3" width="15.33203125" bestFit="1" customWidth="1"/>
  </cols>
  <sheetData>
    <row r="2" spans="1:3" ht="15.75" thickBot="1" x14ac:dyDescent="0.3">
      <c r="A2" s="8" t="s">
        <v>31</v>
      </c>
      <c r="B2" s="9" t="s">
        <v>32</v>
      </c>
      <c r="C2" s="10" t="s">
        <v>33</v>
      </c>
    </row>
    <row r="3" spans="1:3" ht="15" x14ac:dyDescent="0.25">
      <c r="A3" s="11" t="s">
        <v>34</v>
      </c>
      <c r="B3" s="12"/>
      <c r="C3" s="13"/>
    </row>
    <row r="4" spans="1:3" ht="15" x14ac:dyDescent="0.25">
      <c r="A4" s="14" t="s">
        <v>35</v>
      </c>
      <c r="B4" s="15">
        <v>1</v>
      </c>
      <c r="C4" s="16">
        <v>35731435.799999997</v>
      </c>
    </row>
    <row r="5" spans="1:3" ht="24.75" x14ac:dyDescent="0.25">
      <c r="A5" s="14" t="s">
        <v>36</v>
      </c>
      <c r="B5" s="15">
        <v>1</v>
      </c>
      <c r="C5" s="16">
        <v>26226393</v>
      </c>
    </row>
    <row r="6" spans="1:3" ht="15" x14ac:dyDescent="0.25">
      <c r="A6" s="14" t="s">
        <v>37</v>
      </c>
      <c r="B6" s="15">
        <v>1</v>
      </c>
      <c r="C6" s="16">
        <v>22020572.18</v>
      </c>
    </row>
    <row r="7" spans="1:3" ht="60.75" x14ac:dyDescent="0.25">
      <c r="A7" s="14" t="s">
        <v>38</v>
      </c>
      <c r="B7" s="15">
        <v>1</v>
      </c>
      <c r="C7" s="16">
        <v>6000000</v>
      </c>
    </row>
    <row r="8" spans="1:3" ht="24.75" x14ac:dyDescent="0.25">
      <c r="A8" s="14" t="s">
        <v>39</v>
      </c>
      <c r="B8" s="15">
        <v>1</v>
      </c>
      <c r="C8" s="16">
        <v>4500000</v>
      </c>
    </row>
    <row r="9" spans="1:3" ht="24.75" x14ac:dyDescent="0.25">
      <c r="A9" s="14" t="s">
        <v>40</v>
      </c>
      <c r="B9" s="15">
        <v>1</v>
      </c>
      <c r="C9" s="16">
        <v>3549835.7399999998</v>
      </c>
    </row>
    <row r="10" spans="1:3" ht="24.75" x14ac:dyDescent="0.25">
      <c r="A10" s="14" t="s">
        <v>41</v>
      </c>
      <c r="B10" s="15">
        <v>1</v>
      </c>
      <c r="C10" s="16">
        <v>3441088.68</v>
      </c>
    </row>
    <row r="11" spans="1:3" ht="48.75" x14ac:dyDescent="0.25">
      <c r="A11" s="14" t="s">
        <v>42</v>
      </c>
      <c r="B11" s="15">
        <v>1</v>
      </c>
      <c r="C11" s="16">
        <v>3125000</v>
      </c>
    </row>
    <row r="12" spans="1:3" ht="36.6" x14ac:dyDescent="0.3">
      <c r="A12" s="14" t="s">
        <v>43</v>
      </c>
      <c r="B12" s="15">
        <v>1</v>
      </c>
      <c r="C12" s="16">
        <v>2500000</v>
      </c>
    </row>
    <row r="13" spans="1:3" x14ac:dyDescent="0.3">
      <c r="A13" s="14" t="s">
        <v>44</v>
      </c>
      <c r="B13" s="15">
        <v>1</v>
      </c>
      <c r="C13" s="16">
        <v>1600000</v>
      </c>
    </row>
    <row r="14" spans="1:3" ht="24.6" x14ac:dyDescent="0.3">
      <c r="A14" s="14" t="s">
        <v>45</v>
      </c>
      <c r="B14" s="15">
        <v>1</v>
      </c>
      <c r="C14" s="16">
        <v>1500000</v>
      </c>
    </row>
    <row r="15" spans="1:3" x14ac:dyDescent="0.3">
      <c r="A15" s="14" t="s">
        <v>46</v>
      </c>
      <c r="B15" s="15">
        <v>1</v>
      </c>
      <c r="C15" s="16">
        <v>1300000</v>
      </c>
    </row>
    <row r="16" spans="1:3" x14ac:dyDescent="0.3">
      <c r="A16" s="14" t="s">
        <v>47</v>
      </c>
      <c r="B16" s="15">
        <v>2</v>
      </c>
      <c r="C16" s="16">
        <v>1250000</v>
      </c>
    </row>
    <row r="17" spans="1:3" ht="96.6" x14ac:dyDescent="0.3">
      <c r="A17" s="14" t="s">
        <v>48</v>
      </c>
      <c r="B17" s="15">
        <v>1</v>
      </c>
      <c r="C17" s="16">
        <v>1125933.3066666666</v>
      </c>
    </row>
    <row r="18" spans="1:3" ht="24.6" x14ac:dyDescent="0.3">
      <c r="A18" s="14" t="s">
        <v>49</v>
      </c>
      <c r="B18" s="15">
        <v>1</v>
      </c>
      <c r="C18" s="16">
        <v>1000000</v>
      </c>
    </row>
    <row r="19" spans="1:3" ht="24.6" x14ac:dyDescent="0.3">
      <c r="A19" s="14" t="s">
        <v>50</v>
      </c>
      <c r="B19" s="15">
        <v>1</v>
      </c>
      <c r="C19" s="16">
        <v>1000000</v>
      </c>
    </row>
    <row r="20" spans="1:3" x14ac:dyDescent="0.3">
      <c r="A20" s="14" t="s">
        <v>51</v>
      </c>
      <c r="B20" s="15">
        <v>1</v>
      </c>
      <c r="C20" s="16">
        <v>750000</v>
      </c>
    </row>
    <row r="21" spans="1:3" x14ac:dyDescent="0.3">
      <c r="A21" s="14" t="s">
        <v>52</v>
      </c>
      <c r="B21" s="15">
        <v>1</v>
      </c>
      <c r="C21" s="16">
        <v>700000</v>
      </c>
    </row>
    <row r="22" spans="1:3" s="17" customFormat="1" x14ac:dyDescent="0.3">
      <c r="B22" s="28">
        <f>SUM(B4:B21)</f>
        <v>19</v>
      </c>
      <c r="C22" s="29">
        <f>SUM(C4:C21)</f>
        <v>117320258.70666666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19" workbookViewId="0">
      <selection activeCell="G4" sqref="G4"/>
    </sheetView>
  </sheetViews>
  <sheetFormatPr defaultRowHeight="14.4" x14ac:dyDescent="0.3"/>
  <cols>
    <col min="1" max="1" width="29.33203125" customWidth="1"/>
    <col min="3" max="3" width="13.33203125" bestFit="1" customWidth="1"/>
  </cols>
  <sheetData>
    <row r="1" spans="1:3" ht="15.75" thickBot="1" x14ac:dyDescent="0.3">
      <c r="A1" s="8" t="s">
        <v>31</v>
      </c>
      <c r="B1" s="9" t="s">
        <v>32</v>
      </c>
      <c r="C1" s="10" t="s">
        <v>33</v>
      </c>
    </row>
    <row r="2" spans="1:3" ht="24.75" x14ac:dyDescent="0.25">
      <c r="A2" s="14" t="s">
        <v>53</v>
      </c>
      <c r="B2" s="15">
        <v>1</v>
      </c>
      <c r="C2" s="16">
        <v>500000</v>
      </c>
    </row>
    <row r="3" spans="1:3" ht="24.75" x14ac:dyDescent="0.25">
      <c r="A3" s="14" t="s">
        <v>54</v>
      </c>
      <c r="B3" s="15">
        <v>1</v>
      </c>
      <c r="C3" s="16">
        <v>500000</v>
      </c>
    </row>
    <row r="4" spans="1:3" ht="24.75" x14ac:dyDescent="0.25">
      <c r="A4" s="14" t="s">
        <v>55</v>
      </c>
      <c r="B4" s="15">
        <v>1</v>
      </c>
      <c r="C4" s="16">
        <v>500000</v>
      </c>
    </row>
    <row r="5" spans="1:3" ht="60.75" x14ac:dyDescent="0.25">
      <c r="A5" s="14" t="s">
        <v>56</v>
      </c>
      <c r="B5" s="15">
        <v>1</v>
      </c>
      <c r="C5" s="16">
        <v>500000</v>
      </c>
    </row>
    <row r="6" spans="1:3" ht="72.75" x14ac:dyDescent="0.25">
      <c r="A6" s="14" t="s">
        <v>57</v>
      </c>
      <c r="B6" s="15">
        <v>1</v>
      </c>
      <c r="C6" s="16">
        <v>450000</v>
      </c>
    </row>
    <row r="7" spans="1:3" ht="84.75" x14ac:dyDescent="0.25">
      <c r="A7" s="14" t="s">
        <v>58</v>
      </c>
      <c r="B7" s="15">
        <v>1</v>
      </c>
      <c r="C7" s="16">
        <v>400000</v>
      </c>
    </row>
    <row r="8" spans="1:3" ht="24.75" x14ac:dyDescent="0.25">
      <c r="A8" s="14" t="s">
        <v>59</v>
      </c>
      <c r="B8" s="15">
        <v>1</v>
      </c>
      <c r="C8" s="16">
        <v>300000</v>
      </c>
    </row>
    <row r="9" spans="1:3" ht="15" x14ac:dyDescent="0.25">
      <c r="A9" s="14" t="s">
        <v>60</v>
      </c>
      <c r="B9" s="15">
        <v>1</v>
      </c>
      <c r="C9" s="16">
        <v>300000</v>
      </c>
    </row>
    <row r="10" spans="1:3" ht="15" x14ac:dyDescent="0.25">
      <c r="A10" s="14" t="s">
        <v>61</v>
      </c>
      <c r="B10" s="15">
        <v>1</v>
      </c>
      <c r="C10" s="16">
        <v>300000</v>
      </c>
    </row>
    <row r="11" spans="1:3" ht="24.75" x14ac:dyDescent="0.25">
      <c r="A11" s="14" t="s">
        <v>62</v>
      </c>
      <c r="B11" s="15">
        <v>1</v>
      </c>
      <c r="C11" s="16">
        <v>298900</v>
      </c>
    </row>
    <row r="12" spans="1:3" ht="24.75" x14ac:dyDescent="0.25">
      <c r="A12" s="14" t="s">
        <v>63</v>
      </c>
      <c r="B12" s="15">
        <v>1</v>
      </c>
      <c r="C12" s="16">
        <v>270000</v>
      </c>
    </row>
    <row r="13" spans="1:3" ht="36.75" x14ac:dyDescent="0.25">
      <c r="A13" s="14" t="s">
        <v>64</v>
      </c>
      <c r="B13" s="15">
        <v>1</v>
      </c>
      <c r="C13" s="16">
        <v>220000</v>
      </c>
    </row>
    <row r="14" spans="1:3" ht="24.75" x14ac:dyDescent="0.25">
      <c r="A14" s="14" t="s">
        <v>65</v>
      </c>
      <c r="B14" s="15">
        <v>1</v>
      </c>
      <c r="C14" s="16">
        <v>210000</v>
      </c>
    </row>
    <row r="15" spans="1:3" ht="24.75" x14ac:dyDescent="0.25">
      <c r="A15" s="14" t="s">
        <v>66</v>
      </c>
      <c r="B15" s="15">
        <v>1</v>
      </c>
      <c r="C15" s="16">
        <v>200000</v>
      </c>
    </row>
    <row r="16" spans="1:3" ht="15" x14ac:dyDescent="0.25">
      <c r="A16" s="14" t="s">
        <v>67</v>
      </c>
      <c r="B16" s="15">
        <v>1</v>
      </c>
      <c r="C16" s="16">
        <v>193200</v>
      </c>
    </row>
    <row r="17" spans="1:3" ht="15" x14ac:dyDescent="0.25">
      <c r="A17" s="14" t="s">
        <v>68</v>
      </c>
      <c r="B17" s="15">
        <v>1</v>
      </c>
      <c r="C17" s="16">
        <v>192000</v>
      </c>
    </row>
    <row r="18" spans="1:3" ht="24.75" x14ac:dyDescent="0.25">
      <c r="A18" s="14" t="s">
        <v>69</v>
      </c>
      <c r="B18" s="15">
        <v>1</v>
      </c>
      <c r="C18" s="16">
        <v>150000</v>
      </c>
    </row>
    <row r="19" spans="1:3" ht="24.75" x14ac:dyDescent="0.25">
      <c r="A19" s="14" t="s">
        <v>70</v>
      </c>
      <c r="B19" s="15">
        <v>1</v>
      </c>
      <c r="C19" s="16">
        <v>120000</v>
      </c>
    </row>
    <row r="20" spans="1:3" ht="24.75" x14ac:dyDescent="0.25">
      <c r="A20" s="14" t="s">
        <v>71</v>
      </c>
      <c r="B20" s="15">
        <v>1</v>
      </c>
      <c r="C20" s="16">
        <v>80400</v>
      </c>
    </row>
    <row r="21" spans="1:3" ht="24.75" x14ac:dyDescent="0.25">
      <c r="A21" s="14" t="s">
        <v>72</v>
      </c>
      <c r="B21" s="15">
        <v>1</v>
      </c>
      <c r="C21" s="16">
        <v>41000</v>
      </c>
    </row>
    <row r="22" spans="1:3" ht="15" x14ac:dyDescent="0.25">
      <c r="A22" s="14" t="s">
        <v>73</v>
      </c>
      <c r="B22" s="15">
        <v>1</v>
      </c>
      <c r="C22" s="16">
        <v>28000</v>
      </c>
    </row>
    <row r="23" spans="1:3" ht="48.75" x14ac:dyDescent="0.25">
      <c r="A23" s="14" t="s">
        <v>74</v>
      </c>
      <c r="B23" s="15">
        <v>1</v>
      </c>
      <c r="C23" s="16">
        <v>18000</v>
      </c>
    </row>
    <row r="24" spans="1:3" ht="24.75" x14ac:dyDescent="0.25">
      <c r="A24" s="14" t="s">
        <v>75</v>
      </c>
      <c r="B24" s="15">
        <v>1</v>
      </c>
      <c r="C24" s="16">
        <v>3000</v>
      </c>
    </row>
    <row r="25" spans="1:3" ht="15" x14ac:dyDescent="0.25">
      <c r="B25" s="28">
        <f>SUM(B2:B24)</f>
        <v>23</v>
      </c>
      <c r="C25" s="29">
        <f>SUM(C2:C24)</f>
        <v>5774500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6"/>
  <sheetViews>
    <sheetView workbookViewId="0">
      <selection activeCell="G4" sqref="G4"/>
    </sheetView>
  </sheetViews>
  <sheetFormatPr defaultRowHeight="14.4" x14ac:dyDescent="0.3"/>
  <cols>
    <col min="1" max="1" width="56.6640625" customWidth="1"/>
    <col min="2" max="2" width="26.109375" style="43" customWidth="1"/>
    <col min="3" max="3" width="29.44140625" style="36" hidden="1" customWidth="1"/>
    <col min="4" max="4" width="30.109375" customWidth="1"/>
    <col min="5" max="6" width="16.88671875" bestFit="1" customWidth="1"/>
    <col min="7" max="7" width="5" customWidth="1"/>
    <col min="8" max="15" width="6" customWidth="1"/>
    <col min="16" max="16" width="8" customWidth="1"/>
    <col min="17" max="18" width="6" customWidth="1"/>
    <col min="19" max="19" width="9" customWidth="1"/>
    <col min="20" max="24" width="6" customWidth="1"/>
    <col min="25" max="25" width="9" customWidth="1"/>
    <col min="26" max="26" width="8" customWidth="1"/>
    <col min="27" max="30" width="6" customWidth="1"/>
    <col min="31" max="31" width="8" customWidth="1"/>
    <col min="32" max="40" width="6" customWidth="1"/>
    <col min="41" max="41" width="9" customWidth="1"/>
    <col min="42" max="42" width="6" customWidth="1"/>
    <col min="43" max="52" width="7" customWidth="1"/>
    <col min="53" max="53" width="9" customWidth="1"/>
    <col min="54" max="55" width="7" customWidth="1"/>
    <col min="56" max="56" width="9" customWidth="1"/>
    <col min="57" max="62" width="7" customWidth="1"/>
    <col min="63" max="63" width="9" customWidth="1"/>
    <col min="64" max="64" width="10" bestFit="1" customWidth="1"/>
    <col min="65" max="72" width="7" customWidth="1"/>
    <col min="73" max="73" width="9" customWidth="1"/>
    <col min="74" max="79" width="7" customWidth="1"/>
    <col min="80" max="80" width="10" bestFit="1" customWidth="1"/>
    <col min="81" max="85" width="7" customWidth="1"/>
    <col min="86" max="86" width="10" bestFit="1" customWidth="1"/>
    <col min="87" max="87" width="7" customWidth="1"/>
    <col min="88" max="89" width="10" bestFit="1" customWidth="1"/>
    <col min="90" max="97" width="7" customWidth="1"/>
    <col min="98" max="98" width="12" bestFit="1" customWidth="1"/>
    <col min="99" max="99" width="7" customWidth="1"/>
    <col min="100" max="100" width="10" bestFit="1" customWidth="1"/>
    <col min="101" max="101" width="7" customWidth="1"/>
    <col min="102" max="102" width="10" bestFit="1" customWidth="1"/>
    <col min="103" max="106" width="7" customWidth="1"/>
    <col min="107" max="107" width="12" bestFit="1" customWidth="1"/>
    <col min="108" max="108" width="10" bestFit="1" customWidth="1"/>
    <col min="109" max="111" width="7" customWidth="1"/>
    <col min="112" max="112" width="8" customWidth="1"/>
    <col min="113" max="113" width="11" bestFit="1" customWidth="1"/>
    <col min="114" max="114" width="12" bestFit="1" customWidth="1"/>
    <col min="115" max="116" width="8" customWidth="1"/>
    <col min="117" max="117" width="11" bestFit="1" customWidth="1"/>
    <col min="118" max="118" width="8" customWidth="1"/>
    <col min="119" max="119" width="10" bestFit="1" customWidth="1"/>
    <col min="120" max="120" width="8" customWidth="1"/>
    <col min="121" max="121" width="11" bestFit="1" customWidth="1"/>
    <col min="122" max="122" width="8" customWidth="1"/>
    <col min="123" max="123" width="11" bestFit="1" customWidth="1"/>
    <col min="124" max="124" width="8" customWidth="1"/>
    <col min="125" max="126" width="11" bestFit="1" customWidth="1"/>
    <col min="127" max="127" width="8" customWidth="1"/>
    <col min="128" max="128" width="10" bestFit="1" customWidth="1"/>
    <col min="129" max="136" width="8" customWidth="1"/>
    <col min="137" max="137" width="11" bestFit="1" customWidth="1"/>
    <col min="138" max="141" width="8" customWidth="1"/>
    <col min="142" max="142" width="10" bestFit="1" customWidth="1"/>
    <col min="143" max="143" width="11" bestFit="1" customWidth="1"/>
    <col min="144" max="144" width="8" customWidth="1"/>
    <col min="145" max="145" width="12" bestFit="1" customWidth="1"/>
    <col min="146" max="146" width="8" customWidth="1"/>
    <col min="147" max="148" width="11" bestFit="1" customWidth="1"/>
    <col min="149" max="151" width="8" customWidth="1"/>
    <col min="152" max="152" width="11" bestFit="1" customWidth="1"/>
    <col min="153" max="153" width="8" customWidth="1"/>
    <col min="154" max="154" width="10" bestFit="1" customWidth="1"/>
    <col min="155" max="156" width="8" customWidth="1"/>
    <col min="157" max="158" width="11" bestFit="1" customWidth="1"/>
    <col min="159" max="160" width="8" customWidth="1"/>
    <col min="161" max="161" width="11" bestFit="1" customWidth="1"/>
    <col min="162" max="163" width="8" customWidth="1"/>
    <col min="164" max="164" width="11" bestFit="1" customWidth="1"/>
    <col min="165" max="168" width="8" customWidth="1"/>
    <col min="169" max="169" width="12" bestFit="1" customWidth="1"/>
    <col min="170" max="172" width="8" customWidth="1"/>
    <col min="173" max="173" width="11" bestFit="1" customWidth="1"/>
    <col min="174" max="181" width="8" customWidth="1"/>
    <col min="182" max="182" width="10" bestFit="1" customWidth="1"/>
    <col min="183" max="184" width="8" customWidth="1"/>
    <col min="185" max="185" width="10" bestFit="1" customWidth="1"/>
    <col min="186" max="186" width="8" customWidth="1"/>
    <col min="187" max="187" width="10" bestFit="1" customWidth="1"/>
    <col min="188" max="189" width="11" bestFit="1" customWidth="1"/>
    <col min="190" max="190" width="9" customWidth="1"/>
    <col min="191" max="191" width="11" bestFit="1" customWidth="1"/>
    <col min="192" max="193" width="12" bestFit="1" customWidth="1"/>
    <col min="194" max="196" width="9" customWidth="1"/>
    <col min="197" max="197" width="12" bestFit="1" customWidth="1"/>
    <col min="198" max="203" width="9" customWidth="1"/>
    <col min="204" max="205" width="12" bestFit="1" customWidth="1"/>
    <col min="206" max="210" width="9" customWidth="1"/>
    <col min="211" max="211" width="12" bestFit="1" customWidth="1"/>
    <col min="212" max="212" width="9" customWidth="1"/>
    <col min="213" max="213" width="12" bestFit="1" customWidth="1"/>
    <col min="214" max="217" width="9" customWidth="1"/>
    <col min="218" max="218" width="11" bestFit="1" customWidth="1"/>
    <col min="219" max="223" width="9" customWidth="1"/>
    <col min="224" max="226" width="12" bestFit="1" customWidth="1"/>
    <col min="227" max="227" width="10" bestFit="1" customWidth="1"/>
    <col min="228" max="229" width="11" bestFit="1" customWidth="1"/>
    <col min="230" max="230" width="2" customWidth="1"/>
    <col min="231" max="231" width="7.33203125" customWidth="1"/>
    <col min="232" max="232" width="11.33203125" bestFit="1" customWidth="1"/>
  </cols>
  <sheetData>
    <row r="3" spans="1:4" ht="15" x14ac:dyDescent="0.25">
      <c r="A3" s="68" t="s">
        <v>1</v>
      </c>
      <c r="B3" t="s">
        <v>110</v>
      </c>
      <c r="C3" t="s">
        <v>109</v>
      </c>
      <c r="D3" s="55" t="s">
        <v>108</v>
      </c>
    </row>
    <row r="4" spans="1:4" ht="15" x14ac:dyDescent="0.25">
      <c r="A4" s="60" t="s">
        <v>6</v>
      </c>
      <c r="B4" s="59">
        <v>3</v>
      </c>
      <c r="C4" s="59">
        <v>3</v>
      </c>
      <c r="D4" s="57">
        <v>170999553.98967999</v>
      </c>
    </row>
    <row r="5" spans="1:4" ht="15" x14ac:dyDescent="0.25">
      <c r="A5" s="60" t="s">
        <v>27</v>
      </c>
      <c r="B5" s="59">
        <v>4</v>
      </c>
      <c r="C5" s="58">
        <v>3</v>
      </c>
      <c r="D5" s="57">
        <v>1910000</v>
      </c>
    </row>
    <row r="6" spans="1:4" ht="15" x14ac:dyDescent="0.25">
      <c r="A6" s="60" t="s">
        <v>8</v>
      </c>
      <c r="B6" s="59">
        <v>6</v>
      </c>
      <c r="C6" s="59">
        <v>6</v>
      </c>
      <c r="D6" s="57">
        <v>10701500</v>
      </c>
    </row>
    <row r="7" spans="1:4" ht="15" x14ac:dyDescent="0.25">
      <c r="A7" s="60" t="s">
        <v>28</v>
      </c>
      <c r="B7" s="59">
        <v>3</v>
      </c>
      <c r="C7" s="59">
        <v>3</v>
      </c>
      <c r="D7" s="57">
        <v>1490000</v>
      </c>
    </row>
    <row r="8" spans="1:4" ht="15" x14ac:dyDescent="0.25">
      <c r="A8" s="60" t="s">
        <v>22</v>
      </c>
      <c r="B8" s="59">
        <v>8</v>
      </c>
      <c r="C8" s="58"/>
      <c r="D8" s="57"/>
    </row>
    <row r="9" spans="1:4" ht="15" x14ac:dyDescent="0.25">
      <c r="A9" s="60" t="s">
        <v>23</v>
      </c>
      <c r="B9" s="59">
        <v>2</v>
      </c>
      <c r="C9" s="59">
        <v>2</v>
      </c>
      <c r="D9" s="57">
        <v>5300000</v>
      </c>
    </row>
    <row r="10" spans="1:4" ht="15" x14ac:dyDescent="0.25">
      <c r="A10" s="64" t="s">
        <v>76</v>
      </c>
      <c r="B10" s="63">
        <v>4</v>
      </c>
      <c r="C10" s="62">
        <v>4</v>
      </c>
      <c r="D10" s="61">
        <v>16737401.6</v>
      </c>
    </row>
    <row r="11" spans="1:4" ht="15" x14ac:dyDescent="0.25">
      <c r="A11" s="60" t="s">
        <v>11</v>
      </c>
      <c r="B11" s="59">
        <v>12</v>
      </c>
      <c r="C11" s="58">
        <v>10</v>
      </c>
      <c r="D11" s="57">
        <v>61476000</v>
      </c>
    </row>
    <row r="12" spans="1:4" ht="15" x14ac:dyDescent="0.25">
      <c r="A12" s="60" t="s">
        <v>18</v>
      </c>
      <c r="B12" s="59">
        <v>10</v>
      </c>
      <c r="C12" s="59">
        <v>10</v>
      </c>
      <c r="D12" s="57">
        <v>25576160</v>
      </c>
    </row>
    <row r="13" spans="1:4" ht="15" x14ac:dyDescent="0.25">
      <c r="A13" s="60" t="s">
        <v>16</v>
      </c>
      <c r="B13" s="59">
        <v>5</v>
      </c>
      <c r="C13" s="58">
        <v>3</v>
      </c>
      <c r="D13" s="57">
        <v>29859000</v>
      </c>
    </row>
    <row r="14" spans="1:4" ht="15" x14ac:dyDescent="0.25">
      <c r="A14" s="60" t="s">
        <v>24</v>
      </c>
      <c r="B14" s="59">
        <v>16</v>
      </c>
      <c r="C14" s="59">
        <v>16</v>
      </c>
      <c r="D14" s="57">
        <v>5029525.12</v>
      </c>
    </row>
    <row r="15" spans="1:4" ht="15" x14ac:dyDescent="0.25">
      <c r="A15" s="60" t="s">
        <v>20</v>
      </c>
      <c r="B15" s="59">
        <v>5</v>
      </c>
      <c r="C15" s="58">
        <v>4</v>
      </c>
      <c r="D15" s="57">
        <v>8800000</v>
      </c>
    </row>
    <row r="16" spans="1:4" ht="15" x14ac:dyDescent="0.25">
      <c r="A16" s="64" t="s">
        <v>77</v>
      </c>
      <c r="B16" s="63">
        <v>2</v>
      </c>
      <c r="C16" s="62">
        <v>2</v>
      </c>
      <c r="D16" s="61">
        <v>280000</v>
      </c>
    </row>
    <row r="17" spans="1:4" ht="15" x14ac:dyDescent="0.25">
      <c r="A17" s="60" t="s">
        <v>12</v>
      </c>
      <c r="B17" s="59">
        <v>34</v>
      </c>
      <c r="C17" s="59">
        <v>34</v>
      </c>
      <c r="D17" s="57">
        <v>53921968.68</v>
      </c>
    </row>
    <row r="18" spans="1:4" ht="15" x14ac:dyDescent="0.25">
      <c r="A18" s="60" t="s">
        <v>29</v>
      </c>
      <c r="B18" s="59">
        <v>15</v>
      </c>
      <c r="C18" s="58">
        <v>10</v>
      </c>
      <c r="D18" s="57">
        <v>62569306.659999996</v>
      </c>
    </row>
    <row r="19" spans="1:4" ht="15" x14ac:dyDescent="0.25">
      <c r="A19" s="60" t="s">
        <v>14</v>
      </c>
      <c r="B19" s="59">
        <v>12</v>
      </c>
      <c r="C19" s="59">
        <v>12</v>
      </c>
      <c r="D19" s="57">
        <v>37622130.379999995</v>
      </c>
    </row>
    <row r="20" spans="1:4" x14ac:dyDescent="0.3">
      <c r="A20" s="64" t="s">
        <v>78</v>
      </c>
      <c r="B20" s="63">
        <v>13</v>
      </c>
      <c r="C20" s="58"/>
      <c r="D20" s="61"/>
    </row>
    <row r="21" spans="1:4" x14ac:dyDescent="0.3">
      <c r="A21" s="64" t="s">
        <v>79</v>
      </c>
      <c r="B21" s="63">
        <v>1</v>
      </c>
      <c r="C21" s="62">
        <v>1</v>
      </c>
      <c r="D21" s="61">
        <v>300000</v>
      </c>
    </row>
    <row r="22" spans="1:4" x14ac:dyDescent="0.3">
      <c r="A22" s="60" t="s">
        <v>9</v>
      </c>
      <c r="B22" s="59">
        <v>39</v>
      </c>
      <c r="C22" s="58">
        <v>30</v>
      </c>
      <c r="D22" s="57">
        <v>139169721.47333333</v>
      </c>
    </row>
    <row r="23" spans="1:4" x14ac:dyDescent="0.3">
      <c r="A23" s="60" t="s">
        <v>7</v>
      </c>
      <c r="B23" s="59">
        <v>69</v>
      </c>
      <c r="C23" s="58">
        <v>57</v>
      </c>
      <c r="D23" s="57">
        <v>155751108.63000003</v>
      </c>
    </row>
    <row r="24" spans="1:4" x14ac:dyDescent="0.3">
      <c r="A24" s="60" t="s">
        <v>4</v>
      </c>
      <c r="B24" s="59">
        <v>53</v>
      </c>
      <c r="C24" s="58">
        <v>42</v>
      </c>
      <c r="D24" s="57">
        <v>1218952657.3427999</v>
      </c>
    </row>
    <row r="25" spans="1:4" x14ac:dyDescent="0.3">
      <c r="A25" s="60" t="s">
        <v>13</v>
      </c>
      <c r="B25" s="59">
        <v>19</v>
      </c>
      <c r="C25" s="58">
        <v>17</v>
      </c>
      <c r="D25" s="57">
        <v>38834280</v>
      </c>
    </row>
    <row r="26" spans="1:4" x14ac:dyDescent="0.3">
      <c r="A26" s="60" t="s">
        <v>15</v>
      </c>
      <c r="B26" s="59">
        <v>14</v>
      </c>
      <c r="C26" s="59">
        <v>14</v>
      </c>
      <c r="D26" s="57">
        <v>36028120.990000002</v>
      </c>
    </row>
    <row r="27" spans="1:4" x14ac:dyDescent="0.3">
      <c r="A27" s="60" t="s">
        <v>19</v>
      </c>
      <c r="B27" s="59">
        <v>9</v>
      </c>
      <c r="C27" s="59">
        <v>9</v>
      </c>
      <c r="D27" s="57">
        <v>21421445.300000001</v>
      </c>
    </row>
    <row r="28" spans="1:4" x14ac:dyDescent="0.3">
      <c r="A28" s="60" t="s">
        <v>25</v>
      </c>
      <c r="B28" s="59">
        <v>5</v>
      </c>
      <c r="C28" s="59">
        <v>5</v>
      </c>
      <c r="D28" s="57">
        <v>4681239.54</v>
      </c>
    </row>
    <row r="29" spans="1:4" x14ac:dyDescent="0.3">
      <c r="A29" s="60" t="s">
        <v>10</v>
      </c>
      <c r="B29" s="59">
        <v>28</v>
      </c>
      <c r="C29" s="58">
        <v>21</v>
      </c>
      <c r="D29" s="57">
        <v>121248000</v>
      </c>
    </row>
    <row r="30" spans="1:4" x14ac:dyDescent="0.3">
      <c r="A30" s="60" t="s">
        <v>17</v>
      </c>
      <c r="B30" s="59">
        <v>10</v>
      </c>
      <c r="C30" s="59">
        <v>10</v>
      </c>
      <c r="D30" s="57">
        <v>26162372.789999999</v>
      </c>
    </row>
    <row r="31" spans="1:4" x14ac:dyDescent="0.3">
      <c r="A31" s="64" t="s">
        <v>80</v>
      </c>
      <c r="B31" s="63">
        <v>14</v>
      </c>
      <c r="C31" s="62">
        <v>14</v>
      </c>
      <c r="D31" s="61">
        <v>17331993.300000001</v>
      </c>
    </row>
    <row r="32" spans="1:4" x14ac:dyDescent="0.3">
      <c r="A32" s="64" t="s">
        <v>81</v>
      </c>
      <c r="B32" s="63">
        <v>5</v>
      </c>
      <c r="C32" s="58">
        <v>3</v>
      </c>
      <c r="D32" s="61">
        <v>1038875</v>
      </c>
    </row>
    <row r="33" spans="1:6" x14ac:dyDescent="0.3">
      <c r="A33" s="67" t="s">
        <v>82</v>
      </c>
      <c r="B33" s="66">
        <v>66</v>
      </c>
      <c r="C33" s="66">
        <v>45</v>
      </c>
      <c r="D33" s="65">
        <v>123094758.70666666</v>
      </c>
    </row>
    <row r="34" spans="1:6" x14ac:dyDescent="0.3">
      <c r="A34" s="64" t="s">
        <v>83</v>
      </c>
      <c r="B34" s="63">
        <v>16</v>
      </c>
      <c r="C34" s="58">
        <v>5</v>
      </c>
      <c r="D34" s="61">
        <v>32850000</v>
      </c>
    </row>
    <row r="35" spans="1:6" x14ac:dyDescent="0.3">
      <c r="A35" s="64" t="s">
        <v>84</v>
      </c>
      <c r="B35" s="63">
        <v>3</v>
      </c>
      <c r="C35" s="62">
        <v>3</v>
      </c>
      <c r="D35" s="61">
        <v>540000</v>
      </c>
    </row>
    <row r="36" spans="1:6" x14ac:dyDescent="0.3">
      <c r="A36" s="60" t="s">
        <v>26</v>
      </c>
      <c r="B36" s="59">
        <v>5</v>
      </c>
      <c r="C36" s="59">
        <v>5</v>
      </c>
      <c r="D36" s="57">
        <v>2790000</v>
      </c>
    </row>
    <row r="37" spans="1:6" x14ac:dyDescent="0.3">
      <c r="A37" s="60" t="s">
        <v>21</v>
      </c>
      <c r="B37" s="59">
        <v>2</v>
      </c>
      <c r="C37" s="59">
        <v>2</v>
      </c>
      <c r="D37" s="57">
        <v>6500000</v>
      </c>
    </row>
    <row r="38" spans="1:6" x14ac:dyDescent="0.3">
      <c r="A38" s="60" t="s">
        <v>5</v>
      </c>
      <c r="B38" s="59">
        <v>8</v>
      </c>
      <c r="C38" s="58">
        <v>5</v>
      </c>
      <c r="D38" s="57">
        <v>248800000</v>
      </c>
    </row>
    <row r="39" spans="1:6" x14ac:dyDescent="0.3">
      <c r="A39" s="56" t="s">
        <v>107</v>
      </c>
      <c r="B39" s="55"/>
      <c r="C39" s="55"/>
      <c r="D39" s="54"/>
    </row>
    <row r="40" spans="1:6" x14ac:dyDescent="0.3">
      <c r="A40" s="56" t="s">
        <v>106</v>
      </c>
      <c r="B40" s="55">
        <v>520</v>
      </c>
      <c r="C40" s="55">
        <v>410</v>
      </c>
      <c r="D40" s="54">
        <v>2687767119.5024796</v>
      </c>
    </row>
    <row r="43" spans="1:6" x14ac:dyDescent="0.3">
      <c r="A43" s="48" t="s">
        <v>105</v>
      </c>
      <c r="B43" s="53">
        <f>SUM(B36:B38)+SUM(B22:B30)+SUM(B17:B19)+SUM(B11:B15)+SUM(B4:B9)</f>
        <v>396</v>
      </c>
      <c r="D43" s="52">
        <f>SUM(D36:D38)+SUM(D22:D30)+SUM(D17:D19)+SUM(D11:D15)+SUM(D4:D9)</f>
        <v>2495594090.8958125</v>
      </c>
      <c r="E43" s="51"/>
      <c r="F43" s="51"/>
    </row>
    <row r="44" spans="1:6" x14ac:dyDescent="0.3">
      <c r="A44" s="48" t="s">
        <v>104</v>
      </c>
      <c r="B44" s="50">
        <f>GETPIVOTDATA("Count of Service Grouping 1",$A$3,"Service Grouping 1","Tactical sourcing")</f>
        <v>66</v>
      </c>
      <c r="D44" s="49">
        <f>GETPIVOTDATA("Sum of Cash Out Flow 2017/18_2",$A$3,"Service Grouping 1","Tactical sourcing")</f>
        <v>123094758.70666666</v>
      </c>
    </row>
    <row r="45" spans="1:6" x14ac:dyDescent="0.3">
      <c r="A45" s="48" t="s">
        <v>103</v>
      </c>
      <c r="B45" s="47">
        <f>GETPIVOTDATA("Count of Service Grouping 1",$A$3,"Service Grouping 1","Direct payment")+GETPIVOTDATA("Count of Service Grouping 1",$A$3,"Service Grouping 1","Fuel Supplier")+GETPIVOTDATA("Count of Service Grouping 1",$A$3,"Service Grouping 1","Internal Services")+GETPIVOTDATA("Count of Service Grouping 1",$A$3,"Service Grouping 1","Interventions OD and Wellness")+GETPIVOTDATA("Count of Service Grouping 1",$A$3,"Service Grouping 1","Stationery")+GETPIVOTDATA("Count of Service Grouping 1",$A$3,"Service Grouping 1","Subscriptions")+GETPIVOTDATA("Count of Service Grouping 1",$A$3,"Service Grouping 1","The Microsoft Agreement")+GETPIVOTDATA("Count of Service Grouping 1",$A$3,"Service Grouping 1","Tools")</f>
        <v>58</v>
      </c>
      <c r="D45" s="46">
        <f>GETPIVOTDATA("Sum of Cash Out Flow 2017/18_2",$A$3,"Service Grouping 1","Direct payment")+GETPIVOTDATA("Sum of Cash Out Flow 2017/18_2",$A$3,"Service Grouping 1","Fuel Supplier")+GETPIVOTDATA("Sum of Cash Out Flow 2017/18_2",$A$3,"Service Grouping 1","Internal Services")+GETPIVOTDATA("Sum of Cash Out Flow 2017/18_2",$A$3,"Service Grouping 1","Interventions OD and Wellness")+GETPIVOTDATA("Sum of Cash Out Flow 2017/18_2",$A$3,"Service Grouping 1","Stationery")+GETPIVOTDATA("Sum of Cash Out Flow 2017/18_2",$A$3,"Service Grouping 1","Subscriptions")+GETPIVOTDATA("Sum of Cash Out Flow 2017/18_2",$A$3,"Service Grouping 1","The Microsoft Agreement")+GETPIVOTDATA("Sum of Cash Out Flow 2017/18_2",$A$3,"Service Grouping 1","Tools")</f>
        <v>69078269.900000006</v>
      </c>
    </row>
    <row r="46" spans="1:6" x14ac:dyDescent="0.3">
      <c r="B46" s="45">
        <f>SUM(B43:B45)</f>
        <v>520</v>
      </c>
      <c r="D46" s="44">
        <f>SUM(D43:D45)</f>
        <v>2687767119.5024791</v>
      </c>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625"/>
  <sheetViews>
    <sheetView tabSelected="1" topLeftCell="A5" zoomScale="70" zoomScaleNormal="70" workbookViewId="0">
      <selection activeCell="A14" sqref="A14"/>
    </sheetView>
  </sheetViews>
  <sheetFormatPr defaultRowHeight="14.4" x14ac:dyDescent="0.3"/>
  <cols>
    <col min="1" max="1" width="16.5546875" customWidth="1"/>
    <col min="2" max="2" width="54.88671875" style="69" customWidth="1"/>
    <col min="3" max="3" width="38.21875" style="69" customWidth="1"/>
    <col min="4" max="4" width="18.44140625" customWidth="1"/>
    <col min="5" max="5" width="18.44140625" style="69" customWidth="1"/>
    <col min="6" max="6" width="18.44140625" customWidth="1"/>
    <col min="7" max="7" width="18.44140625" style="69" customWidth="1"/>
    <col min="8" max="8" width="17.6640625" style="69" customWidth="1"/>
    <col min="9" max="9" width="14.88671875" style="69" customWidth="1"/>
    <col min="10" max="10" width="12.5546875" bestFit="1" customWidth="1"/>
    <col min="11" max="11" width="11" bestFit="1" customWidth="1"/>
    <col min="12" max="12" width="11.44140625" bestFit="1" customWidth="1"/>
    <col min="13" max="14" width="11" bestFit="1" customWidth="1"/>
    <col min="15" max="15" width="11.33203125" bestFit="1" customWidth="1"/>
  </cols>
  <sheetData>
    <row r="7" spans="1:15" ht="15" thickBot="1" x14ac:dyDescent="0.35"/>
    <row r="8" spans="1:15" ht="48.6" customHeight="1" thickBot="1" x14ac:dyDescent="0.55000000000000004">
      <c r="A8" s="110" t="s">
        <v>1094</v>
      </c>
      <c r="B8" s="111"/>
    </row>
    <row r="12" spans="1:15" s="73" customFormat="1" ht="57.6" x14ac:dyDescent="0.3">
      <c r="A12" s="108" t="s">
        <v>1085</v>
      </c>
      <c r="B12" s="108" t="s">
        <v>1084</v>
      </c>
      <c r="C12" s="108" t="s">
        <v>1083</v>
      </c>
      <c r="D12" s="108" t="s">
        <v>1082</v>
      </c>
      <c r="E12" s="108" t="s">
        <v>1081</v>
      </c>
      <c r="F12" s="108" t="s">
        <v>1080</v>
      </c>
      <c r="G12" s="108" t="s">
        <v>1079</v>
      </c>
      <c r="H12" s="108" t="s">
        <v>1078</v>
      </c>
      <c r="I12" s="108" t="s">
        <v>1077</v>
      </c>
      <c r="J12" s="108" t="s">
        <v>1076</v>
      </c>
      <c r="K12" s="108" t="s">
        <v>1075</v>
      </c>
      <c r="L12" s="108" t="s">
        <v>1074</v>
      </c>
      <c r="M12" s="108" t="s">
        <v>1073</v>
      </c>
      <c r="N12" s="108" t="s">
        <v>1072</v>
      </c>
      <c r="O12" s="108" t="s">
        <v>1071</v>
      </c>
    </row>
    <row r="13" spans="1:15" ht="28.8" x14ac:dyDescent="0.3">
      <c r="A13" t="s">
        <v>1070</v>
      </c>
      <c r="B13" s="69" t="s">
        <v>1069</v>
      </c>
      <c r="C13" s="69" t="s">
        <v>25</v>
      </c>
      <c r="D13" t="s">
        <v>180</v>
      </c>
      <c r="E13" s="69" t="s">
        <v>152</v>
      </c>
      <c r="F13" t="s">
        <v>151</v>
      </c>
      <c r="G13" s="69" t="s">
        <v>150</v>
      </c>
      <c r="H13" s="69" t="s">
        <v>149</v>
      </c>
      <c r="I13" s="69" t="s">
        <v>111</v>
      </c>
      <c r="J13" s="70">
        <v>42876</v>
      </c>
      <c r="K13" s="70">
        <v>42897</v>
      </c>
      <c r="L13" s="70">
        <v>42904</v>
      </c>
      <c r="M13" s="70">
        <v>42913</v>
      </c>
      <c r="N13" s="70">
        <v>42953</v>
      </c>
      <c r="O13" s="70">
        <v>42953</v>
      </c>
    </row>
    <row r="14" spans="1:15" ht="28.8" x14ac:dyDescent="0.3">
      <c r="A14" t="s">
        <v>1068</v>
      </c>
      <c r="B14" s="69" t="s">
        <v>1067</v>
      </c>
      <c r="C14" s="69" t="s">
        <v>4</v>
      </c>
      <c r="D14" t="s">
        <v>139</v>
      </c>
      <c r="E14" s="69" t="s">
        <v>183</v>
      </c>
      <c r="F14" t="s">
        <v>114</v>
      </c>
      <c r="G14" s="69" t="s">
        <v>150</v>
      </c>
      <c r="H14" s="69" t="s">
        <v>112</v>
      </c>
      <c r="I14" s="69" t="s">
        <v>111</v>
      </c>
      <c r="J14" s="70">
        <v>42907</v>
      </c>
      <c r="K14" s="70">
        <v>42928</v>
      </c>
      <c r="L14" s="70">
        <v>42935</v>
      </c>
      <c r="M14" s="70">
        <v>43004</v>
      </c>
      <c r="N14" s="70">
        <v>43044</v>
      </c>
      <c r="O14" s="70">
        <v>43044</v>
      </c>
    </row>
    <row r="15" spans="1:15" ht="28.8" x14ac:dyDescent="0.3">
      <c r="A15" t="s">
        <v>1066</v>
      </c>
      <c r="B15" s="69" t="s">
        <v>1065</v>
      </c>
      <c r="C15" s="69" t="s">
        <v>10</v>
      </c>
      <c r="D15" t="s">
        <v>139</v>
      </c>
      <c r="E15" s="69" t="s">
        <v>183</v>
      </c>
      <c r="F15" t="s">
        <v>114</v>
      </c>
      <c r="G15" s="69" t="s">
        <v>162</v>
      </c>
      <c r="H15" s="69" t="s">
        <v>112</v>
      </c>
      <c r="I15" s="69" t="s">
        <v>111</v>
      </c>
      <c r="J15" s="70">
        <v>42906</v>
      </c>
      <c r="K15" s="70">
        <v>42927</v>
      </c>
      <c r="L15" s="70">
        <v>42934</v>
      </c>
      <c r="M15" s="70">
        <v>43003</v>
      </c>
      <c r="N15" s="70">
        <v>43043</v>
      </c>
      <c r="O15" s="70">
        <v>43043</v>
      </c>
    </row>
    <row r="16" spans="1:15" ht="43.2" x14ac:dyDescent="0.3">
      <c r="A16" t="s">
        <v>1064</v>
      </c>
      <c r="B16" s="69" t="s">
        <v>1063</v>
      </c>
      <c r="C16" s="69" t="s">
        <v>29</v>
      </c>
      <c r="D16" t="s">
        <v>139</v>
      </c>
      <c r="E16" s="69" t="s">
        <v>187</v>
      </c>
      <c r="F16" t="s">
        <v>114</v>
      </c>
      <c r="G16" s="69" t="s">
        <v>162</v>
      </c>
      <c r="H16" s="69" t="s">
        <v>112</v>
      </c>
      <c r="I16" s="69" t="s">
        <v>111</v>
      </c>
      <c r="J16" s="70">
        <v>42906</v>
      </c>
      <c r="K16" s="70">
        <v>42927</v>
      </c>
      <c r="L16" s="70">
        <v>42934</v>
      </c>
      <c r="M16" s="70">
        <v>42943</v>
      </c>
      <c r="N16" s="70">
        <v>42983</v>
      </c>
      <c r="O16" s="70">
        <v>42983</v>
      </c>
    </row>
    <row r="17" spans="1:15" ht="28.8" x14ac:dyDescent="0.3">
      <c r="A17" t="s">
        <v>1062</v>
      </c>
      <c r="B17" s="69" t="s">
        <v>1061</v>
      </c>
      <c r="C17" s="69" t="s">
        <v>13</v>
      </c>
      <c r="D17" t="s">
        <v>139</v>
      </c>
      <c r="E17" s="69" t="s">
        <v>168</v>
      </c>
      <c r="F17" t="s">
        <v>114</v>
      </c>
      <c r="G17" s="69" t="s">
        <v>162</v>
      </c>
      <c r="H17" s="69" t="s">
        <v>112</v>
      </c>
      <c r="I17" s="69" t="s">
        <v>111</v>
      </c>
      <c r="J17" s="70">
        <v>42891</v>
      </c>
      <c r="K17" s="70">
        <v>42912</v>
      </c>
      <c r="L17" s="70">
        <v>42919</v>
      </c>
      <c r="M17" s="70">
        <v>42928</v>
      </c>
      <c r="N17" s="70">
        <v>42968</v>
      </c>
      <c r="O17" s="70">
        <v>42968</v>
      </c>
    </row>
    <row r="18" spans="1:15" ht="28.8" x14ac:dyDescent="0.3">
      <c r="A18" t="s">
        <v>1060</v>
      </c>
      <c r="B18" s="69" t="s">
        <v>1059</v>
      </c>
      <c r="C18" s="69" t="s">
        <v>13</v>
      </c>
      <c r="D18" t="s">
        <v>139</v>
      </c>
      <c r="E18" s="69" t="s">
        <v>183</v>
      </c>
      <c r="F18" t="s">
        <v>114</v>
      </c>
      <c r="G18" s="69" t="s">
        <v>150</v>
      </c>
      <c r="H18" s="69" t="s">
        <v>112</v>
      </c>
      <c r="I18" s="69" t="s">
        <v>111</v>
      </c>
      <c r="J18" s="70">
        <v>42891</v>
      </c>
      <c r="K18" s="70">
        <v>42912</v>
      </c>
      <c r="L18" s="70">
        <v>42919</v>
      </c>
      <c r="M18" s="70">
        <v>42928</v>
      </c>
      <c r="N18" s="70">
        <v>42968</v>
      </c>
      <c r="O18" s="70">
        <v>42968</v>
      </c>
    </row>
    <row r="19" spans="1:15" ht="28.8" x14ac:dyDescent="0.3">
      <c r="A19" t="s">
        <v>1058</v>
      </c>
      <c r="B19" s="69" t="s">
        <v>1057</v>
      </c>
      <c r="C19" s="69" t="s">
        <v>4</v>
      </c>
      <c r="D19" t="s">
        <v>139</v>
      </c>
      <c r="E19" s="69" t="s">
        <v>183</v>
      </c>
      <c r="F19" t="s">
        <v>114</v>
      </c>
      <c r="G19" s="69" t="s">
        <v>162</v>
      </c>
      <c r="H19" s="69" t="s">
        <v>112</v>
      </c>
      <c r="I19" s="69" t="s">
        <v>111</v>
      </c>
      <c r="J19" s="70">
        <v>42891</v>
      </c>
      <c r="K19" s="70">
        <v>42912</v>
      </c>
      <c r="L19" s="70">
        <v>42919</v>
      </c>
      <c r="M19" s="70">
        <v>42988</v>
      </c>
      <c r="N19" s="70">
        <v>43028</v>
      </c>
      <c r="O19" s="70">
        <v>43028</v>
      </c>
    </row>
    <row r="20" spans="1:15" ht="28.8" x14ac:dyDescent="0.3">
      <c r="A20" t="s">
        <v>1056</v>
      </c>
      <c r="B20" s="69" t="s">
        <v>1055</v>
      </c>
      <c r="C20" s="69" t="s">
        <v>4</v>
      </c>
      <c r="D20" t="s">
        <v>139</v>
      </c>
      <c r="E20" s="69" t="s">
        <v>183</v>
      </c>
      <c r="F20" t="s">
        <v>114</v>
      </c>
      <c r="G20" s="69" t="s">
        <v>162</v>
      </c>
      <c r="H20" s="69" t="s">
        <v>112</v>
      </c>
      <c r="I20" s="69" t="s">
        <v>111</v>
      </c>
      <c r="J20" s="70">
        <v>42907</v>
      </c>
      <c r="K20" s="70">
        <v>42928</v>
      </c>
      <c r="L20" s="70">
        <v>42935</v>
      </c>
      <c r="M20" s="70">
        <v>43004</v>
      </c>
      <c r="N20" s="70">
        <v>43044</v>
      </c>
      <c r="O20" s="70">
        <v>43044</v>
      </c>
    </row>
    <row r="21" spans="1:15" ht="28.8" x14ac:dyDescent="0.3">
      <c r="A21" t="s">
        <v>1054</v>
      </c>
      <c r="B21" s="69" t="s">
        <v>1053</v>
      </c>
      <c r="C21" s="69" t="s">
        <v>4</v>
      </c>
      <c r="D21" t="s">
        <v>139</v>
      </c>
      <c r="E21" s="69" t="s">
        <v>183</v>
      </c>
      <c r="F21" t="s">
        <v>114</v>
      </c>
      <c r="G21" s="69" t="s">
        <v>162</v>
      </c>
      <c r="H21" s="69" t="s">
        <v>112</v>
      </c>
      <c r="I21" s="69" t="s">
        <v>505</v>
      </c>
      <c r="J21" s="70" t="e">
        <f>#REF!+7</f>
        <v>#REF!</v>
      </c>
      <c r="K21" s="70" t="e">
        <f>Table58[[#This Row],[Envisaged publishing date]]+21</f>
        <v>#REF!</v>
      </c>
      <c r="L21" s="70" t="e">
        <f>Table58[[#This Row],[Envisaged closing date of bid]]+7</f>
        <v>#REF!</v>
      </c>
      <c r="M21" s="70" t="e">
        <f>Table58[[#This Row],[Envisaged Bid response Screening]]+90</f>
        <v>#REF!</v>
      </c>
      <c r="N21" s="70" t="e">
        <f>Table58[[#This Row],[Envisaged Bid Award]]+9</f>
        <v>#REF!</v>
      </c>
      <c r="O21" s="70" t="e">
        <f>Table58[[#This Row],[Envisaged Contract Signature Date]]</f>
        <v>#REF!</v>
      </c>
    </row>
    <row r="22" spans="1:15" ht="28.8" x14ac:dyDescent="0.3">
      <c r="A22" t="s">
        <v>1052</v>
      </c>
      <c r="B22" s="69" t="s">
        <v>1051</v>
      </c>
      <c r="C22" s="69" t="s">
        <v>20</v>
      </c>
      <c r="D22" t="s">
        <v>116</v>
      </c>
      <c r="E22" s="69" t="s">
        <v>180</v>
      </c>
      <c r="F22" t="s">
        <v>114</v>
      </c>
      <c r="G22" s="69" t="s">
        <v>179</v>
      </c>
      <c r="H22" s="69" t="s">
        <v>149</v>
      </c>
      <c r="I22" s="69" t="s">
        <v>111</v>
      </c>
      <c r="J22" s="70">
        <v>42937</v>
      </c>
      <c r="K22" s="70">
        <v>42958</v>
      </c>
      <c r="L22" s="70">
        <v>42965</v>
      </c>
      <c r="M22" s="70">
        <v>43034</v>
      </c>
      <c r="N22" s="70">
        <v>43074</v>
      </c>
      <c r="O22" s="70">
        <v>43074</v>
      </c>
    </row>
    <row r="23" spans="1:15" ht="28.8" x14ac:dyDescent="0.3">
      <c r="A23" t="s">
        <v>1050</v>
      </c>
      <c r="B23" s="69" t="s">
        <v>1049</v>
      </c>
      <c r="C23" s="69" t="s">
        <v>10</v>
      </c>
      <c r="D23" t="s">
        <v>116</v>
      </c>
      <c r="E23" s="69" t="s">
        <v>183</v>
      </c>
      <c r="F23" t="s">
        <v>114</v>
      </c>
      <c r="G23" s="69" t="s">
        <v>179</v>
      </c>
      <c r="H23" s="69" t="s">
        <v>112</v>
      </c>
      <c r="I23" s="69" t="s">
        <v>111</v>
      </c>
      <c r="J23" s="70">
        <v>42937</v>
      </c>
      <c r="K23" s="70">
        <v>42958</v>
      </c>
      <c r="L23" s="70">
        <v>42965</v>
      </c>
      <c r="M23" s="70">
        <v>43034</v>
      </c>
      <c r="N23" s="70">
        <v>43074</v>
      </c>
      <c r="O23" s="70">
        <v>43074</v>
      </c>
    </row>
    <row r="24" spans="1:15" ht="28.8" x14ac:dyDescent="0.3">
      <c r="A24" t="s">
        <v>1048</v>
      </c>
      <c r="B24" s="69" t="s">
        <v>1047</v>
      </c>
      <c r="C24" s="69" t="s">
        <v>10</v>
      </c>
      <c r="D24" t="s">
        <v>116</v>
      </c>
      <c r="E24" s="69" t="s">
        <v>183</v>
      </c>
      <c r="F24" t="s">
        <v>114</v>
      </c>
      <c r="G24" s="69" t="s">
        <v>179</v>
      </c>
      <c r="H24" s="69" t="s">
        <v>112</v>
      </c>
      <c r="I24" s="69" t="s">
        <v>111</v>
      </c>
      <c r="J24" s="70">
        <v>42847</v>
      </c>
      <c r="K24" s="70">
        <v>42868</v>
      </c>
      <c r="L24" s="70">
        <v>42875</v>
      </c>
      <c r="M24" s="70">
        <v>42944</v>
      </c>
      <c r="N24" s="70">
        <v>42984</v>
      </c>
      <c r="O24" s="70">
        <v>42984</v>
      </c>
    </row>
    <row r="25" spans="1:15" ht="28.8" x14ac:dyDescent="0.3">
      <c r="A25" t="s">
        <v>1046</v>
      </c>
      <c r="B25" s="69" t="s">
        <v>1045</v>
      </c>
      <c r="C25" s="69" t="s">
        <v>11</v>
      </c>
      <c r="D25" t="s">
        <v>1028</v>
      </c>
      <c r="E25" s="69" t="s">
        <v>183</v>
      </c>
      <c r="F25" t="s">
        <v>151</v>
      </c>
      <c r="G25" s="69" t="s">
        <v>1027</v>
      </c>
      <c r="H25" s="69" t="s">
        <v>149</v>
      </c>
      <c r="I25" s="69" t="s">
        <v>111</v>
      </c>
      <c r="J25" s="70">
        <v>42908</v>
      </c>
      <c r="K25" s="70">
        <v>42929</v>
      </c>
      <c r="L25" s="70">
        <v>42936</v>
      </c>
      <c r="M25" s="70">
        <v>43005</v>
      </c>
      <c r="N25" s="70">
        <v>43045</v>
      </c>
      <c r="O25" s="70">
        <v>43045</v>
      </c>
    </row>
    <row r="26" spans="1:15" ht="28.8" x14ac:dyDescent="0.3">
      <c r="A26" t="s">
        <v>1044</v>
      </c>
      <c r="B26" s="69" t="s">
        <v>1043</v>
      </c>
      <c r="C26" s="69" t="s">
        <v>14</v>
      </c>
      <c r="D26" t="s">
        <v>1028</v>
      </c>
      <c r="E26" s="69" t="s">
        <v>183</v>
      </c>
      <c r="F26" t="s">
        <v>151</v>
      </c>
      <c r="G26" s="69" t="s">
        <v>1027</v>
      </c>
      <c r="H26" s="69" t="s">
        <v>149</v>
      </c>
      <c r="I26" s="69" t="s">
        <v>111</v>
      </c>
      <c r="J26" s="70">
        <v>42847</v>
      </c>
      <c r="K26" s="70">
        <v>42868</v>
      </c>
      <c r="L26" s="70">
        <v>42875</v>
      </c>
      <c r="M26" s="70">
        <v>42944</v>
      </c>
      <c r="N26" s="70">
        <v>42984</v>
      </c>
      <c r="O26" s="70">
        <v>42984</v>
      </c>
    </row>
    <row r="27" spans="1:15" ht="28.8" x14ac:dyDescent="0.3">
      <c r="A27" t="s">
        <v>1042</v>
      </c>
      <c r="B27" s="69" t="s">
        <v>1041</v>
      </c>
      <c r="C27" s="69" t="s">
        <v>11</v>
      </c>
      <c r="D27" t="s">
        <v>1028</v>
      </c>
      <c r="E27" s="69" t="s">
        <v>183</v>
      </c>
      <c r="F27" t="s">
        <v>151</v>
      </c>
      <c r="G27" s="69" t="s">
        <v>1027</v>
      </c>
      <c r="H27" s="69" t="s">
        <v>149</v>
      </c>
      <c r="I27" s="69" t="s">
        <v>111</v>
      </c>
      <c r="J27" s="70">
        <v>42908</v>
      </c>
      <c r="K27" s="70">
        <v>42929</v>
      </c>
      <c r="L27" s="70">
        <v>42936</v>
      </c>
      <c r="M27" s="70">
        <v>43005</v>
      </c>
      <c r="N27" s="70">
        <v>43045</v>
      </c>
      <c r="O27" s="70">
        <v>43045</v>
      </c>
    </row>
    <row r="28" spans="1:15" ht="28.8" x14ac:dyDescent="0.3">
      <c r="A28" t="s">
        <v>1040</v>
      </c>
      <c r="B28" s="69" t="s">
        <v>1039</v>
      </c>
      <c r="C28" s="69" t="s">
        <v>14</v>
      </c>
      <c r="D28" t="s">
        <v>1028</v>
      </c>
      <c r="E28" s="69" t="s">
        <v>183</v>
      </c>
      <c r="F28" t="s">
        <v>151</v>
      </c>
      <c r="G28" s="69" t="s">
        <v>1027</v>
      </c>
      <c r="H28" s="69" t="s">
        <v>149</v>
      </c>
      <c r="I28" s="69" t="s">
        <v>111</v>
      </c>
      <c r="J28" s="70">
        <v>42908</v>
      </c>
      <c r="K28" s="70">
        <v>42929</v>
      </c>
      <c r="L28" s="70">
        <v>42936</v>
      </c>
      <c r="M28" s="70">
        <v>43005</v>
      </c>
      <c r="N28" s="70">
        <v>43045</v>
      </c>
      <c r="O28" s="70">
        <v>43045</v>
      </c>
    </row>
    <row r="29" spans="1:15" ht="28.8" x14ac:dyDescent="0.3">
      <c r="A29" t="s">
        <v>1038</v>
      </c>
      <c r="B29" s="69" t="s">
        <v>1037</v>
      </c>
      <c r="C29" s="69" t="s">
        <v>77</v>
      </c>
      <c r="D29" t="s">
        <v>1028</v>
      </c>
      <c r="E29" s="69" t="s">
        <v>183</v>
      </c>
      <c r="F29" t="s">
        <v>151</v>
      </c>
      <c r="G29" s="69" t="s">
        <v>1027</v>
      </c>
      <c r="H29" s="69" t="s">
        <v>149</v>
      </c>
      <c r="I29" s="69" t="s">
        <v>111</v>
      </c>
      <c r="J29" s="70" t="e">
        <f>#REF!+7</f>
        <v>#REF!</v>
      </c>
      <c r="K29" s="70" t="e">
        <f>Table58[[#This Row],[Envisaged publishing date]]+21</f>
        <v>#REF!</v>
      </c>
      <c r="L29" s="70" t="e">
        <f>Table58[[#This Row],[Envisaged closing date of bid]]+7</f>
        <v>#REF!</v>
      </c>
      <c r="M29" s="70" t="e">
        <f>Table58[[#This Row],[Envisaged Bid response Screening]]+90</f>
        <v>#REF!</v>
      </c>
      <c r="N29" s="70" t="e">
        <f>Table58[[#This Row],[Envisaged Bid Award]]+9</f>
        <v>#REF!</v>
      </c>
      <c r="O29" s="70" t="e">
        <f>Table58[[#This Row],[Envisaged Contract Signature Date]]</f>
        <v>#REF!</v>
      </c>
    </row>
    <row r="30" spans="1:15" ht="28.8" x14ac:dyDescent="0.3">
      <c r="A30" t="s">
        <v>1036</v>
      </c>
      <c r="B30" s="69" t="s">
        <v>1035</v>
      </c>
      <c r="C30" s="69" t="s">
        <v>4</v>
      </c>
      <c r="D30" t="s">
        <v>1028</v>
      </c>
      <c r="E30" s="69" t="s">
        <v>183</v>
      </c>
      <c r="F30" t="s">
        <v>151</v>
      </c>
      <c r="G30" s="69" t="s">
        <v>1027</v>
      </c>
      <c r="H30" s="69" t="s">
        <v>149</v>
      </c>
      <c r="I30" s="69" t="s">
        <v>111</v>
      </c>
      <c r="J30" s="70" t="e">
        <f>#REF!+7</f>
        <v>#REF!</v>
      </c>
      <c r="K30" s="70" t="e">
        <f>Table58[[#This Row],[Envisaged publishing date]]+21</f>
        <v>#REF!</v>
      </c>
      <c r="L30" s="70" t="e">
        <f>Table58[[#This Row],[Envisaged closing date of bid]]+7</f>
        <v>#REF!</v>
      </c>
      <c r="M30" s="70" t="e">
        <f>Table58[[#This Row],[Envisaged Bid response Screening]]+90</f>
        <v>#REF!</v>
      </c>
      <c r="N30" s="70" t="e">
        <f>Table58[[#This Row],[Envisaged Bid Award]]+9</f>
        <v>#REF!</v>
      </c>
      <c r="O30" s="70" t="e">
        <f>Table58[[#This Row],[Envisaged Contract Signature Date]]</f>
        <v>#REF!</v>
      </c>
    </row>
    <row r="31" spans="1:15" ht="28.8" x14ac:dyDescent="0.3">
      <c r="A31" t="s">
        <v>1034</v>
      </c>
      <c r="B31" s="69" t="s">
        <v>1033</v>
      </c>
      <c r="C31" s="69" t="s">
        <v>12</v>
      </c>
      <c r="D31" t="s">
        <v>1028</v>
      </c>
      <c r="E31" s="69" t="s">
        <v>183</v>
      </c>
      <c r="F31" t="s">
        <v>151</v>
      </c>
      <c r="G31" s="69" t="s">
        <v>1027</v>
      </c>
      <c r="H31" s="69" t="s">
        <v>149</v>
      </c>
      <c r="I31" s="69" t="s">
        <v>111</v>
      </c>
      <c r="J31" s="70" t="e">
        <f>#REF!+7</f>
        <v>#REF!</v>
      </c>
      <c r="K31" s="70" t="e">
        <f>Table58[[#This Row],[Envisaged publishing date]]+21</f>
        <v>#REF!</v>
      </c>
      <c r="L31" s="70" t="e">
        <f>Table58[[#This Row],[Envisaged closing date of bid]]+7</f>
        <v>#REF!</v>
      </c>
      <c r="M31" s="70" t="e">
        <f>Table58[[#This Row],[Envisaged Bid response Screening]]+90</f>
        <v>#REF!</v>
      </c>
      <c r="N31" s="70" t="e">
        <f>Table58[[#This Row],[Envisaged Bid Award]]+9</f>
        <v>#REF!</v>
      </c>
      <c r="O31" s="70" t="e">
        <f>Table58[[#This Row],[Envisaged Contract Signature Date]]</f>
        <v>#REF!</v>
      </c>
    </row>
    <row r="32" spans="1:15" ht="28.8" x14ac:dyDescent="0.3">
      <c r="A32" t="s">
        <v>1032</v>
      </c>
      <c r="B32" s="69" t="s">
        <v>1031</v>
      </c>
      <c r="C32" s="69" t="s">
        <v>14</v>
      </c>
      <c r="D32" t="s">
        <v>1028</v>
      </c>
      <c r="E32" s="69" t="s">
        <v>183</v>
      </c>
      <c r="F32" t="s">
        <v>151</v>
      </c>
      <c r="G32" s="69" t="s">
        <v>1027</v>
      </c>
      <c r="H32" s="69" t="s">
        <v>149</v>
      </c>
      <c r="I32" s="69" t="s">
        <v>111</v>
      </c>
      <c r="J32" s="70">
        <v>42908</v>
      </c>
      <c r="K32" s="70">
        <v>42929</v>
      </c>
      <c r="L32" s="70">
        <v>42936</v>
      </c>
      <c r="M32" s="70">
        <v>43005</v>
      </c>
      <c r="N32" s="70">
        <v>43045</v>
      </c>
      <c r="O32" s="70">
        <v>43045</v>
      </c>
    </row>
    <row r="33" spans="1:15" ht="28.8" x14ac:dyDescent="0.3">
      <c r="A33" t="s">
        <v>1030</v>
      </c>
      <c r="B33" s="69" t="s">
        <v>1029</v>
      </c>
      <c r="C33" s="69" t="s">
        <v>23</v>
      </c>
      <c r="D33" t="s">
        <v>1028</v>
      </c>
      <c r="E33" s="69" t="s">
        <v>183</v>
      </c>
      <c r="F33" t="s">
        <v>151</v>
      </c>
      <c r="G33" s="69" t="s">
        <v>1027</v>
      </c>
      <c r="H33" s="69" t="s">
        <v>112</v>
      </c>
      <c r="I33" s="69" t="s">
        <v>111</v>
      </c>
      <c r="J33" s="70">
        <v>42908</v>
      </c>
      <c r="K33" s="70">
        <v>42929</v>
      </c>
      <c r="L33" s="70">
        <v>42936</v>
      </c>
      <c r="M33" s="70">
        <v>43005</v>
      </c>
      <c r="N33" s="70">
        <v>43045</v>
      </c>
      <c r="O33" s="70">
        <v>43045</v>
      </c>
    </row>
    <row r="34" spans="1:15" ht="28.8" x14ac:dyDescent="0.3">
      <c r="A34" t="s">
        <v>1026</v>
      </c>
      <c r="B34" s="69" t="s">
        <v>192</v>
      </c>
      <c r="C34" s="69" t="s">
        <v>10</v>
      </c>
      <c r="D34" t="s">
        <v>139</v>
      </c>
      <c r="E34" s="69" t="s">
        <v>158</v>
      </c>
      <c r="F34" t="s">
        <v>114</v>
      </c>
      <c r="G34" s="69" t="s">
        <v>158</v>
      </c>
      <c r="H34" s="69" t="s">
        <v>174</v>
      </c>
      <c r="I34" s="69" t="s">
        <v>111</v>
      </c>
      <c r="J34" s="70">
        <v>42863</v>
      </c>
      <c r="K34" s="70">
        <v>42884</v>
      </c>
      <c r="L34" s="70">
        <v>42891</v>
      </c>
      <c r="M34" s="70">
        <v>42990</v>
      </c>
      <c r="N34" s="70">
        <v>43030</v>
      </c>
      <c r="O34" s="70">
        <v>43030</v>
      </c>
    </row>
    <row r="35" spans="1:15" ht="28.8" x14ac:dyDescent="0.3">
      <c r="A35" t="s">
        <v>1025</v>
      </c>
      <c r="B35" s="69" t="s">
        <v>1024</v>
      </c>
      <c r="C35" s="69" t="s">
        <v>23</v>
      </c>
      <c r="D35" t="s">
        <v>139</v>
      </c>
      <c r="E35" s="69" t="s">
        <v>158</v>
      </c>
      <c r="F35" t="s">
        <v>114</v>
      </c>
      <c r="G35" s="69" t="s">
        <v>158</v>
      </c>
      <c r="H35" s="69" t="s">
        <v>174</v>
      </c>
      <c r="I35" s="69" t="s">
        <v>111</v>
      </c>
      <c r="J35" s="70">
        <v>42908</v>
      </c>
      <c r="K35" s="70">
        <v>42929</v>
      </c>
      <c r="L35" s="70">
        <v>42936</v>
      </c>
      <c r="M35" s="70">
        <v>42945</v>
      </c>
      <c r="N35" s="70">
        <v>42985</v>
      </c>
      <c r="O35" s="70">
        <v>42985</v>
      </c>
    </row>
    <row r="36" spans="1:15" ht="28.8" x14ac:dyDescent="0.3">
      <c r="A36" t="s">
        <v>1023</v>
      </c>
      <c r="B36" s="69" t="s">
        <v>177</v>
      </c>
      <c r="C36" s="69" t="s">
        <v>7</v>
      </c>
      <c r="D36" t="s">
        <v>169</v>
      </c>
      <c r="E36" s="69" t="s">
        <v>176</v>
      </c>
      <c r="F36" t="s">
        <v>114</v>
      </c>
      <c r="G36" s="69" t="s">
        <v>175</v>
      </c>
      <c r="H36" s="69" t="s">
        <v>174</v>
      </c>
      <c r="I36" s="69" t="s">
        <v>111</v>
      </c>
      <c r="J36" s="70">
        <v>42924</v>
      </c>
      <c r="K36" s="70">
        <v>42945</v>
      </c>
      <c r="L36" s="70">
        <v>42952</v>
      </c>
      <c r="M36" s="70">
        <v>43031</v>
      </c>
      <c r="N36" s="70">
        <v>43071</v>
      </c>
      <c r="O36" s="70">
        <v>43071</v>
      </c>
    </row>
    <row r="37" spans="1:15" ht="28.8" x14ac:dyDescent="0.3">
      <c r="A37" t="s">
        <v>1022</v>
      </c>
      <c r="B37" s="69" t="s">
        <v>172</v>
      </c>
      <c r="C37" s="69" t="s">
        <v>10</v>
      </c>
      <c r="D37" t="s">
        <v>139</v>
      </c>
      <c r="E37" s="69" t="s">
        <v>163</v>
      </c>
      <c r="F37" t="s">
        <v>114</v>
      </c>
      <c r="G37" s="69" t="s">
        <v>158</v>
      </c>
      <c r="H37" s="69" t="s">
        <v>112</v>
      </c>
      <c r="I37" s="69" t="s">
        <v>111</v>
      </c>
      <c r="J37" s="70">
        <v>42907</v>
      </c>
      <c r="K37" s="70">
        <v>42928</v>
      </c>
      <c r="L37" s="70">
        <v>42935</v>
      </c>
      <c r="M37" s="70">
        <v>43004</v>
      </c>
      <c r="N37" s="70">
        <v>43044</v>
      </c>
      <c r="O37" s="70">
        <v>43044</v>
      </c>
    </row>
    <row r="38" spans="1:15" x14ac:dyDescent="0.3">
      <c r="A38" t="s">
        <v>1021</v>
      </c>
      <c r="B38" s="69" t="s">
        <v>160</v>
      </c>
      <c r="C38" s="69" t="s">
        <v>80</v>
      </c>
      <c r="D38" t="s">
        <v>159</v>
      </c>
      <c r="E38" s="69" t="s">
        <v>80</v>
      </c>
      <c r="F38" t="s">
        <v>151</v>
      </c>
      <c r="G38" s="69" t="s">
        <v>158</v>
      </c>
      <c r="H38" s="69" t="s">
        <v>149</v>
      </c>
      <c r="I38" s="69" t="s">
        <v>111</v>
      </c>
      <c r="J38" s="70">
        <v>42877</v>
      </c>
      <c r="K38" s="70">
        <v>42898</v>
      </c>
      <c r="L38" s="70">
        <v>42905</v>
      </c>
      <c r="M38" s="70">
        <v>42974</v>
      </c>
      <c r="N38" s="70">
        <v>43014</v>
      </c>
      <c r="O38" s="70">
        <v>43014</v>
      </c>
    </row>
    <row r="39" spans="1:15" x14ac:dyDescent="0.3">
      <c r="A39" t="s">
        <v>1020</v>
      </c>
      <c r="B39" s="69" t="s">
        <v>1019</v>
      </c>
      <c r="C39" s="69" t="s">
        <v>15</v>
      </c>
      <c r="D39" t="s">
        <v>1018</v>
      </c>
      <c r="E39" s="69" t="s">
        <v>80</v>
      </c>
      <c r="F39" t="s">
        <v>151</v>
      </c>
      <c r="G39" s="69" t="s">
        <v>158</v>
      </c>
      <c r="H39" s="69" t="s">
        <v>149</v>
      </c>
      <c r="I39" s="69" t="s">
        <v>111</v>
      </c>
      <c r="J39" s="70">
        <v>42908</v>
      </c>
      <c r="K39" s="70">
        <v>42929</v>
      </c>
      <c r="L39" s="70">
        <v>42936</v>
      </c>
      <c r="M39" s="70">
        <v>43005</v>
      </c>
      <c r="N39" s="70">
        <v>43045</v>
      </c>
      <c r="O39" s="70">
        <v>43045</v>
      </c>
    </row>
    <row r="40" spans="1:15" ht="28.8" x14ac:dyDescent="0.3">
      <c r="A40" t="s">
        <v>1017</v>
      </c>
      <c r="B40" s="69" t="s">
        <v>1016</v>
      </c>
      <c r="C40" s="69" t="s">
        <v>29</v>
      </c>
      <c r="D40" t="s">
        <v>139</v>
      </c>
      <c r="E40" s="69" t="s">
        <v>187</v>
      </c>
      <c r="F40" t="s">
        <v>114</v>
      </c>
      <c r="G40" s="69" t="s">
        <v>175</v>
      </c>
      <c r="H40" s="69" t="s">
        <v>112</v>
      </c>
      <c r="I40" s="69" t="s">
        <v>111</v>
      </c>
      <c r="J40" s="70">
        <v>42937</v>
      </c>
      <c r="K40" s="70">
        <v>42958</v>
      </c>
      <c r="L40" s="70">
        <v>42965</v>
      </c>
      <c r="M40" s="70">
        <v>42974</v>
      </c>
      <c r="N40" s="70">
        <v>43014</v>
      </c>
      <c r="O40" s="70">
        <v>43014</v>
      </c>
    </row>
    <row r="41" spans="1:15" ht="28.8" x14ac:dyDescent="0.3">
      <c r="A41" t="s">
        <v>1015</v>
      </c>
      <c r="B41" s="69" t="s">
        <v>1014</v>
      </c>
      <c r="C41" s="69" t="s">
        <v>7</v>
      </c>
      <c r="D41" t="s">
        <v>130</v>
      </c>
      <c r="E41" s="69" t="s">
        <v>430</v>
      </c>
      <c r="F41" t="s">
        <v>151</v>
      </c>
      <c r="G41" s="69" t="s">
        <v>797</v>
      </c>
      <c r="H41" s="69" t="s">
        <v>149</v>
      </c>
      <c r="I41" s="69" t="s">
        <v>505</v>
      </c>
      <c r="J41" s="70" t="e">
        <f>#REF!+7</f>
        <v>#REF!</v>
      </c>
      <c r="K41" s="70" t="e">
        <f>Table58[[#This Row],[Envisaged publishing date]]+21</f>
        <v>#REF!</v>
      </c>
      <c r="L41" s="70" t="e">
        <f>Table58[[#This Row],[Envisaged closing date of bid]]+7</f>
        <v>#REF!</v>
      </c>
      <c r="M41" s="70" t="e">
        <f>Table58[[#This Row],[Envisaged Bid response Screening]]+90</f>
        <v>#REF!</v>
      </c>
      <c r="N41" s="70" t="e">
        <f>Table58[[#This Row],[Envisaged Bid Award]]+9</f>
        <v>#REF!</v>
      </c>
      <c r="O41" s="70" t="e">
        <f>Table58[[#This Row],[Envisaged Contract Signature Date]]</f>
        <v>#REF!</v>
      </c>
    </row>
    <row r="42" spans="1:15" ht="28.8" x14ac:dyDescent="0.3">
      <c r="A42" t="s">
        <v>1013</v>
      </c>
      <c r="B42" s="69" t="s">
        <v>1012</v>
      </c>
      <c r="C42" s="69" t="s">
        <v>9</v>
      </c>
      <c r="D42" t="s">
        <v>130</v>
      </c>
      <c r="E42" s="69" t="s">
        <v>430</v>
      </c>
      <c r="F42" t="s">
        <v>151</v>
      </c>
      <c r="G42" s="69" t="s">
        <v>175</v>
      </c>
      <c r="H42" s="69" t="s">
        <v>149</v>
      </c>
      <c r="I42" s="69" t="s">
        <v>1011</v>
      </c>
      <c r="J42" s="70" t="e">
        <f>#REF!+7</f>
        <v>#REF!</v>
      </c>
      <c r="K42" s="70" t="e">
        <f>Table58[[#This Row],[Envisaged publishing date]]+21</f>
        <v>#REF!</v>
      </c>
      <c r="L42" s="70" t="e">
        <f>Table58[[#This Row],[Envisaged closing date of bid]]+7</f>
        <v>#REF!</v>
      </c>
      <c r="M42" s="70" t="e">
        <f>Table58[[#This Row],[Envisaged Bid response Screening]]+90</f>
        <v>#REF!</v>
      </c>
      <c r="N42" s="70" t="e">
        <f>Table58[[#This Row],[Envisaged Bid Award]]+9</f>
        <v>#REF!</v>
      </c>
      <c r="O42" s="70" t="e">
        <f>Table58[[#This Row],[Envisaged Contract Signature Date]]</f>
        <v>#REF!</v>
      </c>
    </row>
    <row r="43" spans="1:15" ht="28.8" x14ac:dyDescent="0.3">
      <c r="A43" t="s">
        <v>1010</v>
      </c>
      <c r="B43" s="69" t="s">
        <v>1009</v>
      </c>
      <c r="C43" s="69" t="s">
        <v>7</v>
      </c>
      <c r="D43" t="s">
        <v>169</v>
      </c>
      <c r="E43" s="69" t="s">
        <v>168</v>
      </c>
      <c r="F43" t="s">
        <v>114</v>
      </c>
      <c r="G43" s="69" t="s">
        <v>473</v>
      </c>
      <c r="H43" s="69" t="s">
        <v>1006</v>
      </c>
      <c r="I43" s="69" t="s">
        <v>505</v>
      </c>
      <c r="J43" s="70" t="e">
        <f>#REF!+7</f>
        <v>#REF!</v>
      </c>
      <c r="K43" s="70" t="e">
        <f>Table58[[#This Row],[Envisaged publishing date]]+21</f>
        <v>#REF!</v>
      </c>
      <c r="L43" s="70" t="e">
        <f>Table58[[#This Row],[Envisaged closing date of bid]]+7</f>
        <v>#REF!</v>
      </c>
      <c r="M43" s="70" t="e">
        <f>Table58[[#This Row],[Envisaged Bid response Screening]]+90</f>
        <v>#REF!</v>
      </c>
      <c r="N43" s="70" t="e">
        <f>Table58[[#This Row],[Envisaged Bid Award]]+9</f>
        <v>#REF!</v>
      </c>
      <c r="O43" s="70" t="e">
        <f>Table58[[#This Row],[Envisaged Contract Signature Date]]</f>
        <v>#REF!</v>
      </c>
    </row>
    <row r="44" spans="1:15" ht="28.8" x14ac:dyDescent="0.3">
      <c r="A44" t="s">
        <v>1008</v>
      </c>
      <c r="B44" s="69" t="s">
        <v>1007</v>
      </c>
      <c r="C44" s="69" t="s">
        <v>7</v>
      </c>
      <c r="D44" t="s">
        <v>169</v>
      </c>
      <c r="E44" s="69" t="s">
        <v>168</v>
      </c>
      <c r="F44" t="s">
        <v>114</v>
      </c>
      <c r="G44" s="69" t="s">
        <v>473</v>
      </c>
      <c r="H44" s="69" t="s">
        <v>1006</v>
      </c>
      <c r="I44" s="69" t="s">
        <v>1005</v>
      </c>
      <c r="J44" s="70" t="e">
        <f>#REF!+7</f>
        <v>#REF!</v>
      </c>
      <c r="K44" s="70" t="e">
        <f>Table58[[#This Row],[Envisaged publishing date]]+21</f>
        <v>#REF!</v>
      </c>
      <c r="L44" s="70" t="e">
        <f>Table58[[#This Row],[Envisaged closing date of bid]]+7</f>
        <v>#REF!</v>
      </c>
      <c r="M44" s="70" t="e">
        <f>Table58[[#This Row],[Envisaged Bid response Screening]]+90</f>
        <v>#REF!</v>
      </c>
      <c r="N44" s="70" t="e">
        <f>Table58[[#This Row],[Envisaged Bid Award]]+9</f>
        <v>#REF!</v>
      </c>
      <c r="O44" s="70" t="e">
        <f>Table58[[#This Row],[Envisaged Contract Signature Date]]</f>
        <v>#REF!</v>
      </c>
    </row>
    <row r="45" spans="1:15" ht="28.8" x14ac:dyDescent="0.3">
      <c r="A45" t="s">
        <v>1004</v>
      </c>
      <c r="B45" s="69" t="s">
        <v>1003</v>
      </c>
      <c r="C45" s="69" t="s">
        <v>7</v>
      </c>
      <c r="D45" t="s">
        <v>169</v>
      </c>
      <c r="E45" s="69" t="s">
        <v>168</v>
      </c>
      <c r="F45" t="s">
        <v>114</v>
      </c>
      <c r="G45" s="69" t="s">
        <v>473</v>
      </c>
      <c r="H45" s="69" t="s">
        <v>149</v>
      </c>
      <c r="I45" s="69" t="s">
        <v>111</v>
      </c>
      <c r="J45" s="70">
        <v>42937</v>
      </c>
      <c r="K45" s="70">
        <v>42958</v>
      </c>
      <c r="L45" s="70">
        <v>42965</v>
      </c>
      <c r="M45" s="70">
        <v>42974</v>
      </c>
      <c r="N45" s="70">
        <v>43014</v>
      </c>
      <c r="O45" s="70">
        <v>43014</v>
      </c>
    </row>
    <row r="46" spans="1:15" ht="28.8" x14ac:dyDescent="0.3">
      <c r="A46" t="s">
        <v>1002</v>
      </c>
      <c r="B46" s="69" t="s">
        <v>71</v>
      </c>
      <c r="C46" s="69" t="s">
        <v>82</v>
      </c>
      <c r="D46" t="s">
        <v>127</v>
      </c>
      <c r="E46" s="69" t="s">
        <v>228</v>
      </c>
      <c r="F46" t="s">
        <v>151</v>
      </c>
      <c r="G46" s="69" t="s">
        <v>197</v>
      </c>
      <c r="H46" s="69" t="s">
        <v>149</v>
      </c>
      <c r="I46" s="69" t="s">
        <v>111</v>
      </c>
      <c r="J46" s="70">
        <v>42908</v>
      </c>
      <c r="K46" s="70">
        <v>42929</v>
      </c>
      <c r="L46" s="70">
        <v>42936</v>
      </c>
      <c r="M46" s="70">
        <v>42945</v>
      </c>
      <c r="N46" s="70">
        <v>42985</v>
      </c>
      <c r="O46" s="70">
        <v>42985</v>
      </c>
    </row>
    <row r="47" spans="1:15" ht="28.8" x14ac:dyDescent="0.3">
      <c r="A47" t="s">
        <v>1001</v>
      </c>
      <c r="B47" s="69" t="s">
        <v>1000</v>
      </c>
      <c r="C47" s="69" t="s">
        <v>24</v>
      </c>
      <c r="D47" t="s">
        <v>127</v>
      </c>
      <c r="E47" s="69" t="s">
        <v>397</v>
      </c>
      <c r="F47" t="s">
        <v>151</v>
      </c>
      <c r="G47" s="69" t="s">
        <v>197</v>
      </c>
      <c r="H47" s="69" t="s">
        <v>149</v>
      </c>
      <c r="I47" s="69" t="s">
        <v>111</v>
      </c>
      <c r="J47" s="70">
        <v>42774</v>
      </c>
      <c r="K47" s="70">
        <v>42795</v>
      </c>
      <c r="L47" s="70">
        <v>42802</v>
      </c>
      <c r="M47" s="70">
        <v>42811</v>
      </c>
      <c r="N47" s="70">
        <v>42851</v>
      </c>
      <c r="O47" s="70">
        <v>42851</v>
      </c>
    </row>
    <row r="48" spans="1:15" ht="28.8" x14ac:dyDescent="0.3">
      <c r="A48" t="s">
        <v>999</v>
      </c>
      <c r="B48" s="69" t="s">
        <v>998</v>
      </c>
      <c r="C48" s="69" t="s">
        <v>80</v>
      </c>
      <c r="D48" t="s">
        <v>159</v>
      </c>
      <c r="E48" s="69" t="s">
        <v>80</v>
      </c>
      <c r="F48" t="s">
        <v>151</v>
      </c>
      <c r="G48" s="69" t="s">
        <v>197</v>
      </c>
      <c r="H48" s="69" t="s">
        <v>149</v>
      </c>
      <c r="I48" s="69" t="s">
        <v>111</v>
      </c>
      <c r="J48" s="70">
        <v>42773</v>
      </c>
      <c r="K48" s="70">
        <v>42794</v>
      </c>
      <c r="L48" s="70">
        <v>42801</v>
      </c>
      <c r="M48" s="70">
        <v>42810</v>
      </c>
      <c r="N48" s="70">
        <v>42850</v>
      </c>
      <c r="O48" s="70">
        <v>42850</v>
      </c>
    </row>
    <row r="49" spans="1:15" ht="28.8" x14ac:dyDescent="0.3">
      <c r="A49" t="s">
        <v>997</v>
      </c>
      <c r="B49" s="69" t="s">
        <v>996</v>
      </c>
      <c r="C49" s="69" t="s">
        <v>14</v>
      </c>
      <c r="D49" t="s">
        <v>127</v>
      </c>
      <c r="E49" s="69" t="s">
        <v>397</v>
      </c>
      <c r="F49" t="s">
        <v>151</v>
      </c>
      <c r="G49" s="69" t="s">
        <v>197</v>
      </c>
      <c r="H49" s="69" t="s">
        <v>149</v>
      </c>
      <c r="I49" s="69" t="s">
        <v>111</v>
      </c>
      <c r="J49" s="70">
        <v>42908</v>
      </c>
      <c r="K49" s="70">
        <v>42929</v>
      </c>
      <c r="L49" s="70">
        <v>42936</v>
      </c>
      <c r="M49" s="70">
        <v>42945</v>
      </c>
      <c r="N49" s="70">
        <v>42985</v>
      </c>
      <c r="O49" s="70">
        <v>42985</v>
      </c>
    </row>
    <row r="50" spans="1:15" ht="28.8" x14ac:dyDescent="0.3">
      <c r="A50" t="s">
        <v>995</v>
      </c>
      <c r="B50" s="69" t="s">
        <v>994</v>
      </c>
      <c r="C50" s="69" t="s">
        <v>19</v>
      </c>
      <c r="D50" t="s">
        <v>127</v>
      </c>
      <c r="E50" s="69" t="s">
        <v>397</v>
      </c>
      <c r="F50" t="s">
        <v>151</v>
      </c>
      <c r="G50" s="69" t="s">
        <v>197</v>
      </c>
      <c r="H50" s="69" t="s">
        <v>149</v>
      </c>
      <c r="I50" s="69" t="s">
        <v>111</v>
      </c>
      <c r="J50" s="70">
        <v>42908</v>
      </c>
      <c r="K50" s="70">
        <v>42929</v>
      </c>
      <c r="L50" s="70">
        <v>42936</v>
      </c>
      <c r="M50" s="70">
        <v>42945</v>
      </c>
      <c r="N50" s="70">
        <v>42985</v>
      </c>
      <c r="O50" s="70">
        <v>42985</v>
      </c>
    </row>
    <row r="51" spans="1:15" ht="28.8" x14ac:dyDescent="0.3">
      <c r="A51" t="s">
        <v>993</v>
      </c>
      <c r="B51" s="69" t="s">
        <v>992</v>
      </c>
      <c r="C51" s="69" t="s">
        <v>12</v>
      </c>
      <c r="D51" t="s">
        <v>127</v>
      </c>
      <c r="E51" s="69" t="s">
        <v>397</v>
      </c>
      <c r="F51" t="s">
        <v>151</v>
      </c>
      <c r="G51" s="69" t="s">
        <v>197</v>
      </c>
      <c r="H51" s="69" t="s">
        <v>174</v>
      </c>
      <c r="I51" s="69" t="s">
        <v>111</v>
      </c>
      <c r="J51" s="70">
        <v>42908</v>
      </c>
      <c r="K51" s="70">
        <v>42929</v>
      </c>
      <c r="L51" s="70">
        <v>42936</v>
      </c>
      <c r="M51" s="70">
        <v>42945</v>
      </c>
      <c r="N51" s="70">
        <v>42985</v>
      </c>
      <c r="O51" s="70">
        <v>42985</v>
      </c>
    </row>
    <row r="52" spans="1:15" ht="28.8" x14ac:dyDescent="0.3">
      <c r="A52" t="s">
        <v>991</v>
      </c>
      <c r="B52" s="69" t="s">
        <v>990</v>
      </c>
      <c r="C52" s="69" t="s">
        <v>24</v>
      </c>
      <c r="D52" t="s">
        <v>127</v>
      </c>
      <c r="E52" s="69" t="s">
        <v>989</v>
      </c>
      <c r="F52" t="s">
        <v>151</v>
      </c>
      <c r="G52" s="69" t="s">
        <v>197</v>
      </c>
      <c r="H52" s="69" t="s">
        <v>149</v>
      </c>
      <c r="I52" s="69" t="s">
        <v>111</v>
      </c>
      <c r="J52" s="70">
        <v>42908</v>
      </c>
      <c r="K52" s="70">
        <v>42929</v>
      </c>
      <c r="L52" s="70">
        <v>42936</v>
      </c>
      <c r="M52" s="70">
        <v>42945</v>
      </c>
      <c r="N52" s="70">
        <v>42985</v>
      </c>
      <c r="O52" s="70">
        <v>42985</v>
      </c>
    </row>
    <row r="53" spans="1:15" ht="28.8" x14ac:dyDescent="0.3">
      <c r="A53" t="s">
        <v>988</v>
      </c>
      <c r="B53" s="69" t="s">
        <v>987</v>
      </c>
      <c r="C53" s="69" t="s">
        <v>24</v>
      </c>
      <c r="D53" t="s">
        <v>127</v>
      </c>
      <c r="E53" s="69" t="s">
        <v>397</v>
      </c>
      <c r="F53" t="s">
        <v>151</v>
      </c>
      <c r="G53" s="69" t="s">
        <v>197</v>
      </c>
      <c r="H53" s="69" t="s">
        <v>149</v>
      </c>
      <c r="I53" s="69" t="s">
        <v>111</v>
      </c>
      <c r="J53" s="70">
        <v>42908</v>
      </c>
      <c r="K53" s="70">
        <v>42929</v>
      </c>
      <c r="L53" s="70">
        <v>42936</v>
      </c>
      <c r="M53" s="70">
        <v>42945</v>
      </c>
      <c r="N53" s="70">
        <v>42985</v>
      </c>
      <c r="O53" s="70">
        <v>42985</v>
      </c>
    </row>
    <row r="54" spans="1:15" x14ac:dyDescent="0.3">
      <c r="A54" t="s">
        <v>986</v>
      </c>
      <c r="B54" s="69" t="s">
        <v>985</v>
      </c>
      <c r="C54" s="69" t="s">
        <v>24</v>
      </c>
      <c r="D54" t="s">
        <v>127</v>
      </c>
      <c r="E54" s="69" t="s">
        <v>206</v>
      </c>
      <c r="F54" t="s">
        <v>151</v>
      </c>
      <c r="G54" s="69" t="s">
        <v>197</v>
      </c>
      <c r="H54" s="69" t="s">
        <v>149</v>
      </c>
      <c r="I54" s="69" t="s">
        <v>111</v>
      </c>
      <c r="J54" s="70">
        <v>42908</v>
      </c>
      <c r="K54" s="70">
        <v>42929</v>
      </c>
      <c r="L54" s="70">
        <v>42936</v>
      </c>
      <c r="M54" s="70">
        <v>42945</v>
      </c>
      <c r="N54" s="70">
        <v>42985</v>
      </c>
      <c r="O54" s="70">
        <v>42985</v>
      </c>
    </row>
    <row r="55" spans="1:15" ht="28.8" x14ac:dyDescent="0.3">
      <c r="A55" t="s">
        <v>984</v>
      </c>
      <c r="B55" s="69" t="s">
        <v>983</v>
      </c>
      <c r="C55" s="69" t="s">
        <v>24</v>
      </c>
      <c r="D55" t="s">
        <v>127</v>
      </c>
      <c r="E55" s="69" t="s">
        <v>549</v>
      </c>
      <c r="F55" t="s">
        <v>151</v>
      </c>
      <c r="G55" s="69" t="s">
        <v>197</v>
      </c>
      <c r="H55" s="69" t="s">
        <v>149</v>
      </c>
      <c r="I55" s="69" t="s">
        <v>111</v>
      </c>
      <c r="J55" s="70">
        <v>42908</v>
      </c>
      <c r="K55" s="70">
        <v>42929</v>
      </c>
      <c r="L55" s="70">
        <v>42936</v>
      </c>
      <c r="M55" s="70">
        <v>42945</v>
      </c>
      <c r="N55" s="70">
        <v>42985</v>
      </c>
      <c r="O55" s="70">
        <v>42985</v>
      </c>
    </row>
    <row r="56" spans="1:15" x14ac:dyDescent="0.3">
      <c r="A56" t="s">
        <v>982</v>
      </c>
      <c r="B56" s="69" t="s">
        <v>981</v>
      </c>
      <c r="C56" s="69" t="s">
        <v>24</v>
      </c>
      <c r="D56" t="s">
        <v>127</v>
      </c>
      <c r="E56" s="69" t="s">
        <v>206</v>
      </c>
      <c r="F56" t="s">
        <v>151</v>
      </c>
      <c r="G56" s="69" t="s">
        <v>197</v>
      </c>
      <c r="H56" s="69" t="s">
        <v>149</v>
      </c>
      <c r="I56" s="69" t="s">
        <v>111</v>
      </c>
      <c r="J56" s="70">
        <v>42908</v>
      </c>
      <c r="K56" s="70">
        <v>42929</v>
      </c>
      <c r="L56" s="70">
        <v>42936</v>
      </c>
      <c r="M56" s="70">
        <v>42945</v>
      </c>
      <c r="N56" s="70">
        <v>42985</v>
      </c>
      <c r="O56" s="70">
        <v>42985</v>
      </c>
    </row>
    <row r="57" spans="1:15" x14ac:dyDescent="0.3">
      <c r="A57" t="s">
        <v>980</v>
      </c>
      <c r="B57" s="69" t="s">
        <v>979</v>
      </c>
      <c r="C57" s="69" t="s">
        <v>25</v>
      </c>
      <c r="D57" t="s">
        <v>127</v>
      </c>
      <c r="E57" s="69" t="s">
        <v>211</v>
      </c>
      <c r="F57" t="s">
        <v>151</v>
      </c>
      <c r="G57" s="69" t="s">
        <v>197</v>
      </c>
      <c r="H57" s="69" t="s">
        <v>149</v>
      </c>
      <c r="I57" s="69" t="s">
        <v>111</v>
      </c>
      <c r="J57" s="70">
        <v>42908</v>
      </c>
      <c r="K57" s="70">
        <v>42929</v>
      </c>
      <c r="L57" s="70">
        <v>42936</v>
      </c>
      <c r="M57" s="70">
        <v>43005</v>
      </c>
      <c r="N57" s="70">
        <v>43045</v>
      </c>
      <c r="O57" s="70">
        <v>43045</v>
      </c>
    </row>
    <row r="58" spans="1:15" ht="28.8" x14ac:dyDescent="0.3">
      <c r="A58" t="s">
        <v>978</v>
      </c>
      <c r="B58" s="69" t="s">
        <v>977</v>
      </c>
      <c r="C58" s="69" t="s">
        <v>76</v>
      </c>
      <c r="D58" t="s">
        <v>127</v>
      </c>
      <c r="E58" s="69" t="s">
        <v>397</v>
      </c>
      <c r="F58" t="s">
        <v>151</v>
      </c>
      <c r="G58" s="69" t="s">
        <v>197</v>
      </c>
      <c r="H58" s="69" t="s">
        <v>149</v>
      </c>
      <c r="I58" s="69" t="s">
        <v>111</v>
      </c>
      <c r="J58" s="70">
        <v>42893</v>
      </c>
      <c r="K58" s="70">
        <v>42914</v>
      </c>
      <c r="L58" s="70">
        <v>42921</v>
      </c>
      <c r="M58" s="70">
        <v>43000</v>
      </c>
      <c r="N58" s="70">
        <v>43040</v>
      </c>
      <c r="O58" s="70">
        <v>43040</v>
      </c>
    </row>
    <row r="59" spans="1:15" ht="43.2" x14ac:dyDescent="0.3">
      <c r="A59" t="s">
        <v>976</v>
      </c>
      <c r="B59" s="69" t="s">
        <v>975</v>
      </c>
      <c r="C59" s="69" t="s">
        <v>15</v>
      </c>
      <c r="D59" t="s">
        <v>156</v>
      </c>
      <c r="E59" s="69" t="s">
        <v>155</v>
      </c>
      <c r="F59" t="s">
        <v>151</v>
      </c>
      <c r="G59" s="69" t="s">
        <v>150</v>
      </c>
      <c r="H59" s="69" t="s">
        <v>149</v>
      </c>
      <c r="I59" s="69" t="s">
        <v>111</v>
      </c>
      <c r="J59" s="70">
        <v>42877</v>
      </c>
      <c r="K59" s="70">
        <v>42898</v>
      </c>
      <c r="L59" s="70">
        <v>42905</v>
      </c>
      <c r="M59" s="70">
        <v>42974</v>
      </c>
      <c r="N59" s="70">
        <v>43014</v>
      </c>
      <c r="O59" s="70">
        <v>43014</v>
      </c>
    </row>
    <row r="60" spans="1:15" x14ac:dyDescent="0.3">
      <c r="A60" t="s">
        <v>974</v>
      </c>
      <c r="B60" s="69" t="s">
        <v>153</v>
      </c>
      <c r="C60" s="69" t="s">
        <v>15</v>
      </c>
      <c r="D60" t="s">
        <v>127</v>
      </c>
      <c r="E60" s="69" t="s">
        <v>152</v>
      </c>
      <c r="F60" t="s">
        <v>151</v>
      </c>
      <c r="G60" s="69" t="s">
        <v>150</v>
      </c>
      <c r="H60" s="69" t="s">
        <v>149</v>
      </c>
      <c r="I60" s="69" t="s">
        <v>111</v>
      </c>
      <c r="J60" s="70">
        <v>42893</v>
      </c>
      <c r="K60" s="70">
        <v>42914</v>
      </c>
      <c r="L60" s="70">
        <v>42921</v>
      </c>
      <c r="M60" s="70">
        <v>43020</v>
      </c>
      <c r="N60" s="70">
        <v>43060</v>
      </c>
      <c r="O60" s="70">
        <v>43060</v>
      </c>
    </row>
    <row r="61" spans="1:15" ht="28.8" x14ac:dyDescent="0.3">
      <c r="A61" t="s">
        <v>953</v>
      </c>
      <c r="B61" s="69" t="s">
        <v>944</v>
      </c>
      <c r="C61" s="69" t="s">
        <v>6</v>
      </c>
      <c r="D61" t="s">
        <v>169</v>
      </c>
      <c r="E61" s="69" t="s">
        <v>176</v>
      </c>
      <c r="F61" t="s">
        <v>114</v>
      </c>
      <c r="G61" s="69" t="s">
        <v>175</v>
      </c>
      <c r="H61" s="69" t="s">
        <v>174</v>
      </c>
      <c r="I61" s="69" t="s">
        <v>111</v>
      </c>
      <c r="J61" s="70">
        <v>42813</v>
      </c>
      <c r="K61" s="70">
        <v>42834</v>
      </c>
      <c r="L61" s="70">
        <v>42841</v>
      </c>
      <c r="M61" s="70">
        <v>42970</v>
      </c>
      <c r="N61" s="70">
        <v>43010</v>
      </c>
      <c r="O61" s="70">
        <v>43010</v>
      </c>
    </row>
    <row r="62" spans="1:15" ht="28.8" x14ac:dyDescent="0.3">
      <c r="A62" t="s">
        <v>951</v>
      </c>
      <c r="B62" s="69" t="s">
        <v>973</v>
      </c>
      <c r="C62" s="69" t="s">
        <v>6</v>
      </c>
      <c r="D62" t="s">
        <v>123</v>
      </c>
      <c r="E62" s="69" t="s">
        <v>547</v>
      </c>
      <c r="F62" t="s">
        <v>114</v>
      </c>
      <c r="G62" s="69" t="s">
        <v>473</v>
      </c>
      <c r="H62" s="69" t="s">
        <v>174</v>
      </c>
      <c r="I62" s="69" t="s">
        <v>111</v>
      </c>
      <c r="J62" s="70">
        <v>42813</v>
      </c>
      <c r="K62" s="70">
        <v>42834</v>
      </c>
      <c r="L62" s="70">
        <v>42841</v>
      </c>
      <c r="M62" s="70">
        <v>42920</v>
      </c>
      <c r="N62" s="70">
        <v>42960</v>
      </c>
      <c r="O62" s="70">
        <v>42960</v>
      </c>
    </row>
    <row r="63" spans="1:15" hidden="1" x14ac:dyDescent="0.3"/>
    <row r="64" spans="1:15" hidden="1" x14ac:dyDescent="0.3"/>
    <row r="65" spans="1:15" ht="28.8" x14ac:dyDescent="0.3">
      <c r="A65" t="s">
        <v>945</v>
      </c>
      <c r="B65" s="69" t="s">
        <v>972</v>
      </c>
      <c r="C65" s="69" t="s">
        <v>7</v>
      </c>
      <c r="D65" t="s">
        <v>169</v>
      </c>
      <c r="E65" s="69" t="s">
        <v>176</v>
      </c>
      <c r="F65" t="s">
        <v>114</v>
      </c>
      <c r="G65" s="69" t="s">
        <v>175</v>
      </c>
      <c r="H65" s="69" t="s">
        <v>533</v>
      </c>
      <c r="I65" s="69" t="s">
        <v>111</v>
      </c>
      <c r="J65" s="70">
        <v>42907</v>
      </c>
      <c r="K65" s="70">
        <v>42928</v>
      </c>
      <c r="L65" s="70">
        <v>42935</v>
      </c>
      <c r="M65" s="70">
        <v>42944</v>
      </c>
      <c r="N65" s="70">
        <v>42984</v>
      </c>
      <c r="O65" s="70">
        <v>42984</v>
      </c>
    </row>
    <row r="66" spans="1:15" hidden="1" x14ac:dyDescent="0.3"/>
    <row r="67" spans="1:15" ht="28.8" x14ac:dyDescent="0.3">
      <c r="A67" t="s">
        <v>943</v>
      </c>
      <c r="B67" s="69" t="s">
        <v>971</v>
      </c>
      <c r="C67" s="69" t="s">
        <v>7</v>
      </c>
      <c r="D67" t="s">
        <v>123</v>
      </c>
      <c r="E67" s="69" t="s">
        <v>474</v>
      </c>
      <c r="F67" t="s">
        <v>114</v>
      </c>
      <c r="G67" s="69" t="s">
        <v>175</v>
      </c>
      <c r="H67" s="69" t="s">
        <v>533</v>
      </c>
      <c r="I67" s="69" t="s">
        <v>111</v>
      </c>
      <c r="J67" s="70">
        <v>42829</v>
      </c>
      <c r="K67" s="70">
        <v>42850</v>
      </c>
      <c r="L67" s="70">
        <v>42857</v>
      </c>
      <c r="M67" s="70">
        <v>42926</v>
      </c>
      <c r="N67" s="70">
        <v>42966</v>
      </c>
      <c r="O67" s="70">
        <v>42966</v>
      </c>
    </row>
    <row r="68" spans="1:15" ht="28.8" x14ac:dyDescent="0.3">
      <c r="A68" t="s">
        <v>941</v>
      </c>
      <c r="B68" s="69" t="s">
        <v>970</v>
      </c>
      <c r="C68" s="69" t="s">
        <v>7</v>
      </c>
      <c r="D68" t="s">
        <v>169</v>
      </c>
      <c r="E68" s="69" t="s">
        <v>176</v>
      </c>
      <c r="F68" t="s">
        <v>114</v>
      </c>
      <c r="G68" s="69" t="s">
        <v>175</v>
      </c>
      <c r="H68" s="69" t="s">
        <v>174</v>
      </c>
      <c r="I68" s="69" t="s">
        <v>111</v>
      </c>
      <c r="J68" s="70">
        <v>42829</v>
      </c>
      <c r="K68" s="70">
        <v>42850</v>
      </c>
      <c r="L68" s="70">
        <v>42857</v>
      </c>
      <c r="M68" s="70">
        <v>42866</v>
      </c>
      <c r="N68" s="70">
        <v>42906</v>
      </c>
      <c r="O68" s="70">
        <v>42906</v>
      </c>
    </row>
    <row r="69" spans="1:15" ht="28.8" x14ac:dyDescent="0.3">
      <c r="A69" t="s">
        <v>969</v>
      </c>
      <c r="B69" s="69" t="s">
        <v>968</v>
      </c>
      <c r="C69" s="69" t="s">
        <v>9</v>
      </c>
      <c r="D69" t="s">
        <v>123</v>
      </c>
      <c r="E69" s="69" t="s">
        <v>474</v>
      </c>
      <c r="F69" t="s">
        <v>114</v>
      </c>
      <c r="G69" s="69" t="s">
        <v>175</v>
      </c>
      <c r="H69" s="69" t="s">
        <v>533</v>
      </c>
      <c r="I69" s="69" t="s">
        <v>966</v>
      </c>
      <c r="J69" s="70">
        <v>42829</v>
      </c>
      <c r="K69" s="70">
        <v>42850</v>
      </c>
      <c r="L69" s="70">
        <v>42857</v>
      </c>
      <c r="M69" s="70">
        <v>42926</v>
      </c>
      <c r="N69" s="70">
        <v>42966</v>
      </c>
      <c r="O69" s="70">
        <v>42966</v>
      </c>
    </row>
    <row r="70" spans="1:15" ht="28.8" x14ac:dyDescent="0.3">
      <c r="A70" t="s">
        <v>939</v>
      </c>
      <c r="B70" s="69" t="s">
        <v>967</v>
      </c>
      <c r="C70" s="69" t="s">
        <v>7</v>
      </c>
      <c r="D70" t="s">
        <v>123</v>
      </c>
      <c r="E70" s="69" t="s">
        <v>474</v>
      </c>
      <c r="F70" t="s">
        <v>114</v>
      </c>
      <c r="G70" s="69" t="s">
        <v>175</v>
      </c>
      <c r="H70" s="69" t="s">
        <v>533</v>
      </c>
      <c r="I70" s="69" t="s">
        <v>966</v>
      </c>
      <c r="J70" s="70" t="e">
        <f>#REF!+7</f>
        <v>#REF!</v>
      </c>
      <c r="K70" s="70" t="e">
        <f>Table58[[#This Row],[Envisaged publishing date]]+21</f>
        <v>#REF!</v>
      </c>
      <c r="L70" s="70" t="e">
        <f>Table58[[#This Row],[Envisaged closing date of bid]]+7</f>
        <v>#REF!</v>
      </c>
      <c r="M70" s="70" t="e">
        <f>Table58[[#This Row],[Envisaged Bid response Screening]]+90</f>
        <v>#REF!</v>
      </c>
      <c r="N70" s="70" t="e">
        <f>Table58[[#This Row],[Envisaged Bid Award]]+9</f>
        <v>#REF!</v>
      </c>
      <c r="O70" s="70" t="e">
        <f>Table58[[#This Row],[Envisaged Contract Signature Date]]</f>
        <v>#REF!</v>
      </c>
    </row>
    <row r="71" spans="1:15" ht="57.6" x14ac:dyDescent="0.3">
      <c r="A71" t="s">
        <v>965</v>
      </c>
      <c r="B71" s="69" t="s">
        <v>964</v>
      </c>
      <c r="C71" s="69" t="s">
        <v>15</v>
      </c>
      <c r="D71" t="s">
        <v>127</v>
      </c>
      <c r="E71" s="69" t="s">
        <v>198</v>
      </c>
      <c r="F71" t="s">
        <v>151</v>
      </c>
      <c r="G71" s="69" t="s">
        <v>197</v>
      </c>
      <c r="H71" s="69" t="s">
        <v>149</v>
      </c>
      <c r="I71" s="69" t="s">
        <v>111</v>
      </c>
      <c r="J71" s="70">
        <v>42829</v>
      </c>
      <c r="K71" s="70">
        <v>42850</v>
      </c>
      <c r="L71" s="70">
        <v>42857</v>
      </c>
      <c r="M71" s="70">
        <v>42926</v>
      </c>
      <c r="N71" s="70">
        <v>42966</v>
      </c>
      <c r="O71" s="70">
        <v>42966</v>
      </c>
    </row>
    <row r="72" spans="1:15" ht="28.8" x14ac:dyDescent="0.3">
      <c r="A72" t="s">
        <v>963</v>
      </c>
      <c r="B72" s="69" t="s">
        <v>962</v>
      </c>
      <c r="C72" s="69" t="s">
        <v>24</v>
      </c>
      <c r="D72" t="s">
        <v>127</v>
      </c>
      <c r="E72" s="69" t="s">
        <v>228</v>
      </c>
      <c r="F72" t="s">
        <v>151</v>
      </c>
      <c r="G72" s="69" t="s">
        <v>197</v>
      </c>
      <c r="H72" s="69" t="s">
        <v>112</v>
      </c>
      <c r="I72" s="69" t="s">
        <v>111</v>
      </c>
      <c r="J72" s="70">
        <v>42788</v>
      </c>
      <c r="K72" s="70">
        <v>42809</v>
      </c>
      <c r="L72" s="70">
        <v>42816</v>
      </c>
      <c r="M72" s="70">
        <v>42825</v>
      </c>
      <c r="N72" s="70">
        <v>42865</v>
      </c>
      <c r="O72" s="70">
        <v>42865</v>
      </c>
    </row>
    <row r="73" spans="1:15" ht="28.8" x14ac:dyDescent="0.3">
      <c r="A73" t="s">
        <v>961</v>
      </c>
      <c r="B73" s="69" t="s">
        <v>960</v>
      </c>
      <c r="C73" s="69" t="s">
        <v>24</v>
      </c>
      <c r="D73" t="s">
        <v>127</v>
      </c>
      <c r="E73" s="69" t="s">
        <v>206</v>
      </c>
      <c r="F73" t="s">
        <v>151</v>
      </c>
      <c r="G73" s="69" t="s">
        <v>197</v>
      </c>
      <c r="H73" s="69" t="s">
        <v>112</v>
      </c>
      <c r="I73" s="69" t="s">
        <v>111</v>
      </c>
      <c r="J73" s="70">
        <v>42788</v>
      </c>
      <c r="K73" s="70">
        <v>42809</v>
      </c>
      <c r="L73" s="70">
        <v>42816</v>
      </c>
      <c r="M73" s="70">
        <v>42825</v>
      </c>
      <c r="N73" s="70">
        <v>42865</v>
      </c>
      <c r="O73" s="70">
        <v>42865</v>
      </c>
    </row>
    <row r="74" spans="1:15" ht="28.8" x14ac:dyDescent="0.3">
      <c r="A74" t="s">
        <v>959</v>
      </c>
      <c r="B74" s="69" t="s">
        <v>958</v>
      </c>
      <c r="C74" s="69" t="s">
        <v>24</v>
      </c>
      <c r="D74" t="s">
        <v>127</v>
      </c>
      <c r="E74" s="69" t="s">
        <v>206</v>
      </c>
      <c r="F74" t="s">
        <v>151</v>
      </c>
      <c r="G74" s="69" t="s">
        <v>197</v>
      </c>
      <c r="H74" s="69" t="s">
        <v>112</v>
      </c>
      <c r="I74" s="69" t="s">
        <v>111</v>
      </c>
      <c r="J74" s="70">
        <v>42788</v>
      </c>
      <c r="K74" s="70">
        <v>42809</v>
      </c>
      <c r="L74" s="70">
        <v>42816</v>
      </c>
      <c r="M74" s="70">
        <v>42825</v>
      </c>
      <c r="N74" s="70">
        <v>42865</v>
      </c>
      <c r="O74" s="70">
        <v>42865</v>
      </c>
    </row>
    <row r="75" spans="1:15" ht="28.8" x14ac:dyDescent="0.3">
      <c r="A75" t="s">
        <v>957</v>
      </c>
      <c r="B75" s="69" t="s">
        <v>956</v>
      </c>
      <c r="C75" s="69" t="s">
        <v>24</v>
      </c>
      <c r="D75" t="s">
        <v>127</v>
      </c>
      <c r="E75" s="69" t="s">
        <v>206</v>
      </c>
      <c r="F75" t="s">
        <v>151</v>
      </c>
      <c r="G75" s="69" t="s">
        <v>197</v>
      </c>
      <c r="H75" s="69" t="s">
        <v>112</v>
      </c>
      <c r="I75" s="69" t="s">
        <v>111</v>
      </c>
      <c r="J75" s="70">
        <v>42788</v>
      </c>
      <c r="K75" s="70">
        <v>42809</v>
      </c>
      <c r="L75" s="70">
        <v>42816</v>
      </c>
      <c r="M75" s="70">
        <v>42825</v>
      </c>
      <c r="N75" s="70">
        <v>42865</v>
      </c>
      <c r="O75" s="70">
        <v>42865</v>
      </c>
    </row>
    <row r="76" spans="1:15" x14ac:dyDescent="0.3">
      <c r="A76" t="s">
        <v>955</v>
      </c>
      <c r="B76" s="69" t="s">
        <v>954</v>
      </c>
      <c r="C76" s="69" t="s">
        <v>25</v>
      </c>
      <c r="D76" t="s">
        <v>127</v>
      </c>
      <c r="E76" s="69" t="s">
        <v>211</v>
      </c>
      <c r="F76" t="s">
        <v>151</v>
      </c>
      <c r="G76" s="69" t="s">
        <v>197</v>
      </c>
      <c r="H76" s="69" t="s">
        <v>149</v>
      </c>
      <c r="I76" s="69" t="s">
        <v>111</v>
      </c>
      <c r="J76" s="70">
        <v>42877</v>
      </c>
      <c r="K76" s="70">
        <v>42898</v>
      </c>
      <c r="L76" s="70">
        <v>42905</v>
      </c>
      <c r="M76" s="70">
        <v>42974</v>
      </c>
      <c r="N76" s="70">
        <v>43014</v>
      </c>
      <c r="O76" s="70">
        <v>43014</v>
      </c>
    </row>
    <row r="77" spans="1:15" ht="43.2" x14ac:dyDescent="0.3">
      <c r="A77" t="s">
        <v>953</v>
      </c>
      <c r="B77" s="69" t="s">
        <v>952</v>
      </c>
      <c r="C77" s="69" t="s">
        <v>9</v>
      </c>
      <c r="D77" t="s">
        <v>123</v>
      </c>
      <c r="E77" s="69" t="s">
        <v>547</v>
      </c>
      <c r="F77" t="s">
        <v>114</v>
      </c>
      <c r="G77" s="69" t="s">
        <v>473</v>
      </c>
      <c r="H77" s="69" t="s">
        <v>533</v>
      </c>
      <c r="I77" s="69" t="s">
        <v>906</v>
      </c>
      <c r="J77" s="70" t="e">
        <f>#REF!+7</f>
        <v>#REF!</v>
      </c>
      <c r="K77" s="70" t="e">
        <f>Table58[[#This Row],[Envisaged publishing date]]+21</f>
        <v>#REF!</v>
      </c>
      <c r="L77" s="70" t="e">
        <f>Table58[[#This Row],[Envisaged closing date of bid]]+7</f>
        <v>#REF!</v>
      </c>
      <c r="M77" s="70" t="e">
        <f>Table58[[#This Row],[Envisaged Bid response Screening]]+90</f>
        <v>#REF!</v>
      </c>
      <c r="N77" s="70" t="e">
        <f>Table58[[#This Row],[Envisaged Bid Award]]+9</f>
        <v>#REF!</v>
      </c>
      <c r="O77" s="70" t="e">
        <f>Table58[[#This Row],[Envisaged Contract Signature Date]]</f>
        <v>#REF!</v>
      </c>
    </row>
    <row r="78" spans="1:15" ht="43.2" x14ac:dyDescent="0.3">
      <c r="A78" t="s">
        <v>951</v>
      </c>
      <c r="B78" s="69" t="s">
        <v>950</v>
      </c>
      <c r="C78" s="69" t="s">
        <v>7</v>
      </c>
      <c r="D78" t="s">
        <v>169</v>
      </c>
      <c r="E78" s="69" t="s">
        <v>176</v>
      </c>
      <c r="F78" t="s">
        <v>114</v>
      </c>
      <c r="G78" s="69" t="s">
        <v>175</v>
      </c>
      <c r="H78" s="69" t="s">
        <v>533</v>
      </c>
      <c r="I78" s="69" t="s">
        <v>906</v>
      </c>
      <c r="J78" s="70" t="e">
        <f>#REF!+7</f>
        <v>#REF!</v>
      </c>
      <c r="K78" s="70" t="e">
        <f>Table58[[#This Row],[Envisaged publishing date]]+21</f>
        <v>#REF!</v>
      </c>
      <c r="L78" s="70" t="e">
        <f>Table58[[#This Row],[Envisaged closing date of bid]]+7</f>
        <v>#REF!</v>
      </c>
      <c r="M78" s="70" t="e">
        <f>Table58[[#This Row],[Envisaged Bid response Screening]]+90</f>
        <v>#REF!</v>
      </c>
      <c r="N78" s="70" t="e">
        <f>Table58[[#This Row],[Envisaged Bid Award]]+9</f>
        <v>#REF!</v>
      </c>
      <c r="O78" s="70" t="e">
        <f>Table58[[#This Row],[Envisaged Contract Signature Date]]</f>
        <v>#REF!</v>
      </c>
    </row>
    <row r="79" spans="1:15" ht="43.2" x14ac:dyDescent="0.3">
      <c r="A79" t="s">
        <v>949</v>
      </c>
      <c r="B79" s="69" t="s">
        <v>948</v>
      </c>
      <c r="C79" s="69" t="s">
        <v>7</v>
      </c>
      <c r="D79" t="s">
        <v>169</v>
      </c>
      <c r="E79" s="69" t="s">
        <v>176</v>
      </c>
      <c r="F79" t="s">
        <v>114</v>
      </c>
      <c r="G79" s="69" t="s">
        <v>175</v>
      </c>
      <c r="H79" s="69" t="s">
        <v>533</v>
      </c>
      <c r="I79" s="69" t="s">
        <v>906</v>
      </c>
      <c r="J79" s="70" t="e">
        <f>#REF!+7</f>
        <v>#REF!</v>
      </c>
      <c r="K79" s="70" t="e">
        <f>Table58[[#This Row],[Envisaged publishing date]]+21</f>
        <v>#REF!</v>
      </c>
      <c r="L79" s="70" t="e">
        <f>Table58[[#This Row],[Envisaged closing date of bid]]+7</f>
        <v>#REF!</v>
      </c>
      <c r="M79" s="70" t="e">
        <f>Table58[[#This Row],[Envisaged Bid response Screening]]+90</f>
        <v>#REF!</v>
      </c>
      <c r="N79" s="70" t="e">
        <f>Table58[[#This Row],[Envisaged Bid Award]]+9</f>
        <v>#REF!</v>
      </c>
      <c r="O79" s="70" t="e">
        <f>Table58[[#This Row],[Envisaged Contract Signature Date]]</f>
        <v>#REF!</v>
      </c>
    </row>
    <row r="80" spans="1:15" ht="43.2" x14ac:dyDescent="0.3">
      <c r="A80" t="s">
        <v>947</v>
      </c>
      <c r="B80" s="69" t="s">
        <v>946</v>
      </c>
      <c r="C80" s="69" t="s">
        <v>7</v>
      </c>
      <c r="D80" t="s">
        <v>123</v>
      </c>
      <c r="E80" s="69" t="s">
        <v>547</v>
      </c>
      <c r="F80" t="s">
        <v>114</v>
      </c>
      <c r="G80" s="69" t="s">
        <v>473</v>
      </c>
      <c r="H80" s="69" t="s">
        <v>533</v>
      </c>
      <c r="I80" s="69" t="s">
        <v>906</v>
      </c>
      <c r="J80" s="70" t="e">
        <f>#REF!+7</f>
        <v>#REF!</v>
      </c>
      <c r="K80" s="70" t="e">
        <f>Table58[[#This Row],[Envisaged publishing date]]+21</f>
        <v>#REF!</v>
      </c>
      <c r="L80" s="70" t="e">
        <f>Table58[[#This Row],[Envisaged closing date of bid]]+7</f>
        <v>#REF!</v>
      </c>
      <c r="M80" s="70" t="e">
        <f>Table58[[#This Row],[Envisaged Bid response Screening]]+90</f>
        <v>#REF!</v>
      </c>
      <c r="N80" s="70" t="e">
        <f>Table58[[#This Row],[Envisaged Bid Award]]+9</f>
        <v>#REF!</v>
      </c>
      <c r="O80" s="70" t="e">
        <f>Table58[[#This Row],[Envisaged Contract Signature Date]]</f>
        <v>#REF!</v>
      </c>
    </row>
    <row r="81" spans="1:15" ht="28.8" x14ac:dyDescent="0.3">
      <c r="A81" t="s">
        <v>945</v>
      </c>
      <c r="B81" s="69" t="s">
        <v>944</v>
      </c>
      <c r="C81" s="69" t="s">
        <v>6</v>
      </c>
      <c r="D81" t="s">
        <v>169</v>
      </c>
      <c r="E81" s="69" t="s">
        <v>176</v>
      </c>
      <c r="F81" t="s">
        <v>114</v>
      </c>
      <c r="G81" s="69" t="s">
        <v>175</v>
      </c>
      <c r="H81" s="69" t="s">
        <v>174</v>
      </c>
      <c r="I81" s="69" t="s">
        <v>111</v>
      </c>
      <c r="J81" s="70">
        <v>42813</v>
      </c>
      <c r="K81" s="70">
        <v>42834</v>
      </c>
      <c r="L81" s="70">
        <v>42841</v>
      </c>
      <c r="M81" s="70">
        <v>42970</v>
      </c>
      <c r="N81" s="70">
        <v>43010</v>
      </c>
      <c r="O81" s="70">
        <v>43010</v>
      </c>
    </row>
    <row r="82" spans="1:15" ht="28.8" x14ac:dyDescent="0.3">
      <c r="A82" t="s">
        <v>943</v>
      </c>
      <c r="B82" s="69" t="s">
        <v>942</v>
      </c>
      <c r="C82" s="69" t="s">
        <v>7</v>
      </c>
      <c r="D82" t="s">
        <v>169</v>
      </c>
      <c r="E82" s="69" t="s">
        <v>176</v>
      </c>
      <c r="F82" t="s">
        <v>114</v>
      </c>
      <c r="G82" s="69" t="s">
        <v>175</v>
      </c>
      <c r="H82" s="69" t="s">
        <v>174</v>
      </c>
      <c r="I82" s="69" t="s">
        <v>111</v>
      </c>
      <c r="J82" s="70">
        <v>42831</v>
      </c>
      <c r="K82" s="70">
        <v>42852</v>
      </c>
      <c r="L82" s="70">
        <v>42859</v>
      </c>
      <c r="M82" s="70">
        <v>42958</v>
      </c>
      <c r="N82" s="70">
        <v>42998</v>
      </c>
      <c r="O82" s="70">
        <v>42998</v>
      </c>
    </row>
    <row r="83" spans="1:15" ht="28.8" x14ac:dyDescent="0.3">
      <c r="A83" t="s">
        <v>941</v>
      </c>
      <c r="B83" s="69" t="s">
        <v>940</v>
      </c>
      <c r="C83" s="69" t="s">
        <v>9</v>
      </c>
      <c r="D83" t="s">
        <v>123</v>
      </c>
      <c r="E83" s="69" t="s">
        <v>547</v>
      </c>
      <c r="F83" t="s">
        <v>114</v>
      </c>
      <c r="G83" s="69" t="s">
        <v>473</v>
      </c>
      <c r="H83" s="69" t="s">
        <v>174</v>
      </c>
      <c r="I83" s="69" t="s">
        <v>111</v>
      </c>
      <c r="J83" s="70">
        <v>42831</v>
      </c>
      <c r="K83" s="70">
        <v>42852</v>
      </c>
      <c r="L83" s="70">
        <v>42859</v>
      </c>
      <c r="M83" s="70">
        <v>42958</v>
      </c>
      <c r="N83" s="70">
        <v>42998</v>
      </c>
      <c r="O83" s="70">
        <v>42998</v>
      </c>
    </row>
    <row r="84" spans="1:15" hidden="1" x14ac:dyDescent="0.3"/>
    <row r="85" spans="1:15" ht="28.8" x14ac:dyDescent="0.3">
      <c r="A85" t="s">
        <v>939</v>
      </c>
      <c r="B85" s="69" t="s">
        <v>938</v>
      </c>
      <c r="C85" s="69" t="s">
        <v>7</v>
      </c>
      <c r="D85" t="s">
        <v>169</v>
      </c>
      <c r="E85" s="69" t="s">
        <v>176</v>
      </c>
      <c r="F85" t="s">
        <v>114</v>
      </c>
      <c r="G85" s="69" t="s">
        <v>175</v>
      </c>
      <c r="H85" s="69" t="s">
        <v>174</v>
      </c>
      <c r="I85" s="69" t="s">
        <v>111</v>
      </c>
      <c r="J85" s="70">
        <v>42846</v>
      </c>
      <c r="K85" s="70">
        <v>42867</v>
      </c>
      <c r="L85" s="70">
        <v>42874</v>
      </c>
      <c r="M85" s="70">
        <v>42883</v>
      </c>
      <c r="N85" s="70">
        <v>42923</v>
      </c>
      <c r="O85" s="70">
        <v>42923</v>
      </c>
    </row>
    <row r="86" spans="1:15" ht="28.8" x14ac:dyDescent="0.3">
      <c r="A86" t="s">
        <v>520</v>
      </c>
      <c r="B86" s="69" t="s">
        <v>937</v>
      </c>
      <c r="C86" s="69" t="s">
        <v>14</v>
      </c>
      <c r="D86" t="s">
        <v>139</v>
      </c>
      <c r="E86" s="69" t="s">
        <v>158</v>
      </c>
      <c r="F86" t="s">
        <v>114</v>
      </c>
      <c r="G86" s="69" t="s">
        <v>197</v>
      </c>
      <c r="H86" s="69" t="s">
        <v>149</v>
      </c>
      <c r="I86" s="69" t="s">
        <v>111</v>
      </c>
      <c r="J86" s="70" t="e">
        <f>#REF!+7</f>
        <v>#REF!</v>
      </c>
      <c r="K86" s="70" t="e">
        <f>Table58[[#This Row],[Envisaged publishing date]]+21</f>
        <v>#REF!</v>
      </c>
      <c r="L86" s="70" t="e">
        <f>Table58[[#This Row],[Envisaged closing date of bid]]+7</f>
        <v>#REF!</v>
      </c>
      <c r="M86" s="70" t="e">
        <f>Table58[[#This Row],[Envisaged Bid response Screening]]+90</f>
        <v>#REF!</v>
      </c>
      <c r="N86" s="70" t="e">
        <f>Table58[[#This Row],[Envisaged Bid Award]]+9</f>
        <v>#REF!</v>
      </c>
      <c r="O86" s="70" t="e">
        <f>Table58[[#This Row],[Envisaged Contract Signature Date]]</f>
        <v>#REF!</v>
      </c>
    </row>
    <row r="87" spans="1:15" ht="28.8" x14ac:dyDescent="0.3">
      <c r="A87" t="s">
        <v>520</v>
      </c>
      <c r="B87" s="69" t="s">
        <v>936</v>
      </c>
      <c r="C87" s="69" t="s">
        <v>14</v>
      </c>
      <c r="D87" t="s">
        <v>139</v>
      </c>
      <c r="E87" s="69" t="s">
        <v>158</v>
      </c>
      <c r="F87" t="s">
        <v>114</v>
      </c>
      <c r="G87" s="69" t="s">
        <v>197</v>
      </c>
      <c r="H87" s="69" t="s">
        <v>149</v>
      </c>
      <c r="I87" s="69" t="s">
        <v>111</v>
      </c>
      <c r="J87" s="70">
        <v>42788</v>
      </c>
      <c r="K87" s="70">
        <v>42809</v>
      </c>
      <c r="L87" s="70">
        <v>42816</v>
      </c>
      <c r="M87" s="70">
        <v>42885</v>
      </c>
      <c r="N87" s="70">
        <v>42925</v>
      </c>
      <c r="O87" s="70">
        <v>42925</v>
      </c>
    </row>
    <row r="88" spans="1:15" ht="28.8" x14ac:dyDescent="0.3">
      <c r="A88" t="s">
        <v>520</v>
      </c>
      <c r="B88" s="69" t="s">
        <v>935</v>
      </c>
      <c r="C88" s="69" t="s">
        <v>14</v>
      </c>
      <c r="D88" t="s">
        <v>139</v>
      </c>
      <c r="E88" s="69" t="s">
        <v>158</v>
      </c>
      <c r="F88" t="s">
        <v>114</v>
      </c>
      <c r="G88" s="69" t="s">
        <v>197</v>
      </c>
      <c r="H88" s="69" t="s">
        <v>149</v>
      </c>
      <c r="I88" s="69" t="s">
        <v>111</v>
      </c>
      <c r="J88" s="70">
        <v>42924</v>
      </c>
      <c r="K88" s="70">
        <v>42975</v>
      </c>
      <c r="L88" s="70">
        <v>42982</v>
      </c>
      <c r="M88" s="70">
        <v>43081</v>
      </c>
      <c r="N88" s="70">
        <v>43121</v>
      </c>
      <c r="O88" s="70">
        <v>43121</v>
      </c>
    </row>
    <row r="89" spans="1:15" ht="28.8" x14ac:dyDescent="0.3">
      <c r="A89" t="s">
        <v>520</v>
      </c>
      <c r="B89" s="69" t="s">
        <v>934</v>
      </c>
      <c r="C89" s="69" t="s">
        <v>14</v>
      </c>
      <c r="D89" t="s">
        <v>139</v>
      </c>
      <c r="E89" s="69" t="s">
        <v>158</v>
      </c>
      <c r="F89" t="s">
        <v>114</v>
      </c>
      <c r="G89" s="69" t="s">
        <v>197</v>
      </c>
      <c r="H89" s="69" t="s">
        <v>149</v>
      </c>
      <c r="I89" s="69" t="s">
        <v>541</v>
      </c>
      <c r="J89" s="70" t="e">
        <f>#REF!+7</f>
        <v>#REF!</v>
      </c>
      <c r="K89" s="70" t="e">
        <f>Table58[[#This Row],[Envisaged publishing date]]+21</f>
        <v>#REF!</v>
      </c>
      <c r="L89" s="70" t="e">
        <f>Table58[[#This Row],[Envisaged closing date of bid]]+7</f>
        <v>#REF!</v>
      </c>
      <c r="M89" s="70" t="e">
        <f>Table58[[#This Row],[Envisaged Bid response Screening]]+90</f>
        <v>#REF!</v>
      </c>
      <c r="N89" s="70" t="e">
        <f>Table58[[#This Row],[Envisaged Bid Award]]+9</f>
        <v>#REF!</v>
      </c>
      <c r="O89" s="70" t="e">
        <f>Table58[[#This Row],[Envisaged Contract Signature Date]]</f>
        <v>#REF!</v>
      </c>
    </row>
    <row r="90" spans="1:15" ht="43.2" x14ac:dyDescent="0.3">
      <c r="A90" t="s">
        <v>520</v>
      </c>
      <c r="B90" s="69" t="s">
        <v>933</v>
      </c>
      <c r="C90" s="69" t="s">
        <v>19</v>
      </c>
      <c r="D90" t="s">
        <v>139</v>
      </c>
      <c r="E90" s="69" t="s">
        <v>158</v>
      </c>
      <c r="F90" t="s">
        <v>114</v>
      </c>
      <c r="G90" s="69" t="s">
        <v>197</v>
      </c>
      <c r="H90" s="69" t="s">
        <v>149</v>
      </c>
      <c r="I90" s="69" t="s">
        <v>111</v>
      </c>
      <c r="J90" s="70" t="e">
        <f>#REF!+7</f>
        <v>#REF!</v>
      </c>
      <c r="K90" s="70" t="e">
        <f>Table58[[#This Row],[Envisaged publishing date]]+21</f>
        <v>#REF!</v>
      </c>
      <c r="L90" s="70">
        <v>42936</v>
      </c>
      <c r="M90" s="70">
        <f>Table58[[#This Row],[Envisaged Bid response Screening]]+90</f>
        <v>43026</v>
      </c>
      <c r="N90" s="70">
        <f>Table58[[#This Row],[Envisaged Bid Award]]+9</f>
        <v>43035</v>
      </c>
      <c r="O90" s="70">
        <f>Table58[[#This Row],[Envisaged Contract Signature Date]]</f>
        <v>43035</v>
      </c>
    </row>
    <row r="91" spans="1:15" ht="28.8" x14ac:dyDescent="0.3">
      <c r="A91" t="s">
        <v>520</v>
      </c>
      <c r="B91" s="69" t="s">
        <v>932</v>
      </c>
      <c r="C91" s="69" t="s">
        <v>11</v>
      </c>
      <c r="D91" t="s">
        <v>139</v>
      </c>
      <c r="E91" s="69" t="s">
        <v>158</v>
      </c>
      <c r="F91" t="s">
        <v>114</v>
      </c>
      <c r="G91" s="69" t="s">
        <v>197</v>
      </c>
      <c r="H91" s="69" t="s">
        <v>149</v>
      </c>
      <c r="I91" s="69" t="s">
        <v>111</v>
      </c>
      <c r="J91" s="70" t="e">
        <f>#REF!+7</f>
        <v>#REF!</v>
      </c>
      <c r="K91" s="70" t="e">
        <f>Table58[[#This Row],[Envisaged publishing date]]+21</f>
        <v>#REF!</v>
      </c>
      <c r="L91" s="70">
        <v>42936</v>
      </c>
      <c r="M91" s="70">
        <f>Table58[[#This Row],[Envisaged Bid response Screening]]+90</f>
        <v>43026</v>
      </c>
      <c r="N91" s="70">
        <f>Table58[[#This Row],[Envisaged Bid Award]]+9</f>
        <v>43035</v>
      </c>
      <c r="O91" s="70">
        <f>Table58[[#This Row],[Envisaged Contract Signature Date]]</f>
        <v>43035</v>
      </c>
    </row>
    <row r="92" spans="1:15" ht="28.8" x14ac:dyDescent="0.3">
      <c r="A92" t="s">
        <v>520</v>
      </c>
      <c r="B92" s="69" t="s">
        <v>931</v>
      </c>
      <c r="C92" s="69" t="s">
        <v>11</v>
      </c>
      <c r="D92" t="s">
        <v>139</v>
      </c>
      <c r="E92" s="69" t="s">
        <v>158</v>
      </c>
      <c r="F92" t="s">
        <v>114</v>
      </c>
      <c r="G92" s="69" t="s">
        <v>197</v>
      </c>
      <c r="H92" s="69" t="s">
        <v>149</v>
      </c>
      <c r="I92" s="69" t="s">
        <v>111</v>
      </c>
      <c r="J92" s="70" t="e">
        <f>#REF!+7</f>
        <v>#REF!</v>
      </c>
      <c r="K92" s="70" t="e">
        <f>Table58[[#This Row],[Envisaged publishing date]]+21</f>
        <v>#REF!</v>
      </c>
      <c r="L92" s="70">
        <v>42966</v>
      </c>
      <c r="M92" s="70">
        <f>Table58[[#This Row],[Envisaged Bid response Screening]]+90</f>
        <v>43056</v>
      </c>
      <c r="N92" s="70">
        <f>Table58[[#This Row],[Envisaged Bid Award]]+9</f>
        <v>43065</v>
      </c>
      <c r="O92" s="70">
        <f>Table58[[#This Row],[Envisaged Contract Signature Date]]</f>
        <v>43065</v>
      </c>
    </row>
    <row r="93" spans="1:15" ht="28.8" x14ac:dyDescent="0.3">
      <c r="A93" t="s">
        <v>520</v>
      </c>
      <c r="B93" s="69" t="s">
        <v>930</v>
      </c>
      <c r="C93" s="69" t="s">
        <v>11</v>
      </c>
      <c r="D93" t="s">
        <v>139</v>
      </c>
      <c r="E93" s="69" t="s">
        <v>158</v>
      </c>
      <c r="F93" t="s">
        <v>114</v>
      </c>
      <c r="G93" s="69" t="s">
        <v>197</v>
      </c>
      <c r="H93" s="69" t="s">
        <v>149</v>
      </c>
      <c r="I93" s="69" t="s">
        <v>111</v>
      </c>
      <c r="J93" s="70" t="e">
        <f>#REF!+7</f>
        <v>#REF!</v>
      </c>
      <c r="K93" s="70" t="e">
        <f>Table58[[#This Row],[Envisaged publishing date]]+21</f>
        <v>#REF!</v>
      </c>
      <c r="L93" s="70" t="e">
        <f>Table58[[#This Row],[Envisaged closing date of bid]]+7</f>
        <v>#REF!</v>
      </c>
      <c r="M93" s="70" t="e">
        <f>Table58[[#This Row],[Envisaged Bid response Screening]]+90</f>
        <v>#REF!</v>
      </c>
      <c r="N93" s="70" t="e">
        <f>Table58[[#This Row],[Envisaged Bid Award]]+9</f>
        <v>#REF!</v>
      </c>
      <c r="O93" s="70" t="e">
        <f>Table58[[#This Row],[Envisaged Contract Signature Date]]</f>
        <v>#REF!</v>
      </c>
    </row>
    <row r="94" spans="1:15" ht="28.8" x14ac:dyDescent="0.3">
      <c r="A94" t="s">
        <v>520</v>
      </c>
      <c r="B94" s="69" t="s">
        <v>929</v>
      </c>
      <c r="C94" s="69" t="s">
        <v>11</v>
      </c>
      <c r="D94" t="s">
        <v>139</v>
      </c>
      <c r="E94" s="69" t="s">
        <v>158</v>
      </c>
      <c r="F94" t="s">
        <v>114</v>
      </c>
      <c r="G94" s="69" t="s">
        <v>197</v>
      </c>
      <c r="H94" s="69" t="s">
        <v>149</v>
      </c>
      <c r="I94" s="69" t="s">
        <v>111</v>
      </c>
      <c r="J94" s="70" t="e">
        <f>#REF!+7</f>
        <v>#REF!</v>
      </c>
      <c r="K94" s="70" t="e">
        <f>Table58[[#This Row],[Envisaged publishing date]]+21</f>
        <v>#REF!</v>
      </c>
      <c r="L94" s="70" t="e">
        <f>Table58[[#This Row],[Envisaged closing date of bid]]+7</f>
        <v>#REF!</v>
      </c>
      <c r="M94" s="70" t="e">
        <f>Table58[[#This Row],[Envisaged Bid response Screening]]+90</f>
        <v>#REF!</v>
      </c>
      <c r="N94" s="70" t="e">
        <f>Table58[[#This Row],[Envisaged Bid Award]]+9</f>
        <v>#REF!</v>
      </c>
      <c r="O94" s="70" t="e">
        <f>Table58[[#This Row],[Envisaged Contract Signature Date]]</f>
        <v>#REF!</v>
      </c>
    </row>
    <row r="95" spans="1:15" hidden="1" x14ac:dyDescent="0.3"/>
    <row r="96" spans="1:15" hidden="1" x14ac:dyDescent="0.3"/>
    <row r="97" spans="1:15" ht="28.8" x14ac:dyDescent="0.3">
      <c r="A97" t="s">
        <v>520</v>
      </c>
      <c r="B97" s="69" t="s">
        <v>928</v>
      </c>
      <c r="C97" s="69" t="s">
        <v>18</v>
      </c>
      <c r="D97" t="s">
        <v>139</v>
      </c>
      <c r="E97" s="69" t="s">
        <v>158</v>
      </c>
      <c r="F97" t="s">
        <v>114</v>
      </c>
      <c r="G97" s="69" t="s">
        <v>197</v>
      </c>
      <c r="H97" s="69" t="s">
        <v>149</v>
      </c>
      <c r="I97" s="69" t="s">
        <v>111</v>
      </c>
      <c r="J97" s="70" t="e">
        <f>#REF!+7</f>
        <v>#REF!</v>
      </c>
      <c r="K97" s="70" t="e">
        <f>Table58[[#This Row],[Envisaged publishing date]]+21</f>
        <v>#REF!</v>
      </c>
      <c r="L97" s="70" t="e">
        <f>Table58[[#This Row],[Envisaged closing date of bid]]+7</f>
        <v>#REF!</v>
      </c>
      <c r="M97" s="70" t="e">
        <f>Table58[[#This Row],[Envisaged Bid response Screening]]+90</f>
        <v>#REF!</v>
      </c>
      <c r="N97" s="70" t="e">
        <f>Table58[[#This Row],[Envisaged Bid Award]]+9</f>
        <v>#REF!</v>
      </c>
      <c r="O97" s="70" t="e">
        <f>Table58[[#This Row],[Envisaged Contract Signature Date]]</f>
        <v>#REF!</v>
      </c>
    </row>
    <row r="98" spans="1:15" hidden="1" x14ac:dyDescent="0.3"/>
    <row r="99" spans="1:15" hidden="1" x14ac:dyDescent="0.3"/>
    <row r="100" spans="1:15" ht="28.8" x14ac:dyDescent="0.3">
      <c r="A100" t="s">
        <v>520</v>
      </c>
      <c r="B100" s="69" t="s">
        <v>927</v>
      </c>
      <c r="C100" s="69" t="s">
        <v>8</v>
      </c>
      <c r="D100" t="s">
        <v>139</v>
      </c>
      <c r="E100" s="69" t="s">
        <v>158</v>
      </c>
      <c r="F100" t="s">
        <v>114</v>
      </c>
      <c r="G100" s="69" t="s">
        <v>197</v>
      </c>
      <c r="H100" s="69" t="s">
        <v>149</v>
      </c>
      <c r="I100" s="69" t="s">
        <v>111</v>
      </c>
      <c r="J100" s="70" t="e">
        <f>#REF!+7</f>
        <v>#REF!</v>
      </c>
      <c r="K100" s="70" t="e">
        <f>Table58[[#This Row],[Envisaged publishing date]]+21</f>
        <v>#REF!</v>
      </c>
      <c r="L100" s="70" t="e">
        <f>Table58[[#This Row],[Envisaged closing date of bid]]+7</f>
        <v>#REF!</v>
      </c>
      <c r="M100" s="70" t="e">
        <f>Table58[[#This Row],[Envisaged Bid response Screening]]+90</f>
        <v>#REF!</v>
      </c>
      <c r="N100" s="70" t="e">
        <f>Table58[[#This Row],[Envisaged Bid Award]]+9</f>
        <v>#REF!</v>
      </c>
      <c r="O100" s="70" t="e">
        <f>Table58[[#This Row],[Envisaged Contract Signature Date]]</f>
        <v>#REF!</v>
      </c>
    </row>
    <row r="101" spans="1:15" hidden="1" x14ac:dyDescent="0.3"/>
    <row r="102" spans="1:15" ht="28.8" x14ac:dyDescent="0.3">
      <c r="A102" t="s">
        <v>520</v>
      </c>
      <c r="B102" s="69" t="s">
        <v>811</v>
      </c>
      <c r="C102" s="69" t="s">
        <v>8</v>
      </c>
      <c r="D102" t="s">
        <v>139</v>
      </c>
      <c r="E102" s="69" t="s">
        <v>158</v>
      </c>
      <c r="F102" t="s">
        <v>114</v>
      </c>
      <c r="G102" s="69" t="s">
        <v>197</v>
      </c>
      <c r="H102" s="69" t="s">
        <v>149</v>
      </c>
      <c r="I102" s="69" t="s">
        <v>111</v>
      </c>
      <c r="J102" s="70" t="e">
        <f>#REF!+7</f>
        <v>#REF!</v>
      </c>
      <c r="K102" s="70" t="e">
        <f>Table58[[#This Row],[Envisaged publishing date]]+21</f>
        <v>#REF!</v>
      </c>
      <c r="L102" s="70" t="e">
        <f>Table58[[#This Row],[Envisaged closing date of bid]]+7</f>
        <v>#REF!</v>
      </c>
      <c r="M102" s="70" t="e">
        <f>Table58[[#This Row],[Envisaged Bid response Screening]]+90</f>
        <v>#REF!</v>
      </c>
      <c r="N102" s="70" t="e">
        <f>Table58[[#This Row],[Envisaged Bid Award]]+9</f>
        <v>#REF!</v>
      </c>
      <c r="O102" s="70" t="e">
        <f>Table58[[#This Row],[Envisaged Contract Signature Date]]</f>
        <v>#REF!</v>
      </c>
    </row>
    <row r="103" spans="1:15" ht="28.8" x14ac:dyDescent="0.3">
      <c r="A103" t="s">
        <v>926</v>
      </c>
      <c r="B103" s="69" t="s">
        <v>925</v>
      </c>
      <c r="C103" s="69" t="s">
        <v>82</v>
      </c>
      <c r="D103" t="s">
        <v>123</v>
      </c>
      <c r="E103" s="69" t="s">
        <v>430</v>
      </c>
      <c r="F103" t="s">
        <v>114</v>
      </c>
      <c r="G103" s="69" t="s">
        <v>158</v>
      </c>
      <c r="H103" s="69" t="s">
        <v>149</v>
      </c>
      <c r="I103" s="69" t="s">
        <v>111</v>
      </c>
      <c r="J103" s="70" t="e">
        <f>#REF!+7</f>
        <v>#REF!</v>
      </c>
      <c r="K103" s="70" t="e">
        <f>Table58[[#This Row],[Envisaged publishing date]]+21</f>
        <v>#REF!</v>
      </c>
      <c r="L103" s="70" t="e">
        <f>Table58[[#This Row],[Envisaged closing date of bid]]+7</f>
        <v>#REF!</v>
      </c>
      <c r="M103" s="70" t="e">
        <f>Table58[[#This Row],[Envisaged Bid response Screening]]+90</f>
        <v>#REF!</v>
      </c>
      <c r="N103" s="70" t="e">
        <f>Table58[[#This Row],[Envisaged Bid Award]]+9</f>
        <v>#REF!</v>
      </c>
      <c r="O103" s="70" t="e">
        <f>Table58[[#This Row],[Envisaged Contract Signature Date]]</f>
        <v>#REF!</v>
      </c>
    </row>
    <row r="104" spans="1:15" ht="43.2" x14ac:dyDescent="0.3">
      <c r="A104" t="s">
        <v>924</v>
      </c>
      <c r="B104" s="69" t="s">
        <v>923</v>
      </c>
      <c r="C104" s="69" t="s">
        <v>9</v>
      </c>
      <c r="D104" t="s">
        <v>169</v>
      </c>
      <c r="E104" s="69" t="s">
        <v>168</v>
      </c>
      <c r="F104" t="s">
        <v>114</v>
      </c>
      <c r="G104" s="69" t="s">
        <v>158</v>
      </c>
      <c r="H104" s="69" t="s">
        <v>174</v>
      </c>
      <c r="I104" s="69" t="s">
        <v>906</v>
      </c>
      <c r="J104" s="70" t="e">
        <f>#REF!+7</f>
        <v>#REF!</v>
      </c>
      <c r="K104" s="70" t="e">
        <f>Table58[[#This Row],[Envisaged publishing date]]+21</f>
        <v>#REF!</v>
      </c>
      <c r="L104" s="70" t="e">
        <f>Table58[[#This Row],[Envisaged closing date of bid]]+7</f>
        <v>#REF!</v>
      </c>
      <c r="M104" s="70" t="e">
        <f>Table58[[#This Row],[Envisaged Bid response Screening]]+90</f>
        <v>#REF!</v>
      </c>
      <c r="N104" s="70" t="e">
        <f>Table58[[#This Row],[Envisaged Bid Award]]+9</f>
        <v>#REF!</v>
      </c>
      <c r="O104" s="70" t="e">
        <f>Table58[[#This Row],[Envisaged Contract Signature Date]]</f>
        <v>#REF!</v>
      </c>
    </row>
    <row r="105" spans="1:15" hidden="1" x14ac:dyDescent="0.3"/>
    <row r="106" spans="1:15" ht="28.8" x14ac:dyDescent="0.3">
      <c r="A106" t="s">
        <v>922</v>
      </c>
      <c r="B106" s="69" t="s">
        <v>921</v>
      </c>
      <c r="C106" s="69" t="s">
        <v>16</v>
      </c>
      <c r="D106" t="s">
        <v>169</v>
      </c>
      <c r="E106" s="69" t="s">
        <v>593</v>
      </c>
      <c r="F106" t="s">
        <v>114</v>
      </c>
      <c r="G106" s="69" t="s">
        <v>158</v>
      </c>
      <c r="H106" s="69" t="s">
        <v>174</v>
      </c>
      <c r="J106" s="70" t="e">
        <f>#REF!+7</f>
        <v>#REF!</v>
      </c>
      <c r="K106" s="70" t="e">
        <f>Table58[[#This Row],[Envisaged publishing date]]+21</f>
        <v>#REF!</v>
      </c>
      <c r="L106" s="70" t="e">
        <f>Table58[[#This Row],[Envisaged closing date of bid]]+7</f>
        <v>#REF!</v>
      </c>
      <c r="M106" s="70" t="e">
        <f>Table58[[#This Row],[Envisaged Bid response Screening]]+90</f>
        <v>#REF!</v>
      </c>
      <c r="N106" s="70" t="e">
        <f>Table58[[#This Row],[Envisaged Bid Award]]+9</f>
        <v>#REF!</v>
      </c>
      <c r="O106" s="70" t="e">
        <f>Table58[[#This Row],[Envisaged Contract Signature Date]]</f>
        <v>#REF!</v>
      </c>
    </row>
    <row r="107" spans="1:15" hidden="1" x14ac:dyDescent="0.3"/>
    <row r="108" spans="1:15" x14ac:dyDescent="0.3">
      <c r="A108" t="s">
        <v>920</v>
      </c>
      <c r="B108" s="69" t="s">
        <v>919</v>
      </c>
      <c r="C108" s="69" t="s">
        <v>27</v>
      </c>
      <c r="D108" t="s">
        <v>139</v>
      </c>
      <c r="E108" s="69" t="s">
        <v>528</v>
      </c>
      <c r="F108" t="s">
        <v>114</v>
      </c>
      <c r="G108" s="69" t="s">
        <v>158</v>
      </c>
      <c r="H108" s="69" t="s">
        <v>918</v>
      </c>
      <c r="I108" s="69" t="s">
        <v>111</v>
      </c>
      <c r="J108" s="70" t="e">
        <f>#REF!+7</f>
        <v>#REF!</v>
      </c>
      <c r="K108" s="70" t="e">
        <f>Table58[[#This Row],[Envisaged publishing date]]+21</f>
        <v>#REF!</v>
      </c>
      <c r="L108" s="70" t="e">
        <f>Table58[[#This Row],[Envisaged closing date of bid]]+7</f>
        <v>#REF!</v>
      </c>
      <c r="M108" s="70" t="e">
        <f>Table58[[#This Row],[Envisaged Bid response Screening]]+90</f>
        <v>#REF!</v>
      </c>
      <c r="N108" s="70" t="e">
        <f>Table58[[#This Row],[Envisaged Bid Award]]+9</f>
        <v>#REF!</v>
      </c>
      <c r="O108" s="70" t="e">
        <f>Table58[[#This Row],[Envisaged Contract Signature Date]]</f>
        <v>#REF!</v>
      </c>
    </row>
    <row r="109" spans="1:15" hidden="1" x14ac:dyDescent="0.3"/>
    <row r="110" spans="1:15" hidden="1" x14ac:dyDescent="0.3"/>
    <row r="111" spans="1:15" ht="28.8" x14ac:dyDescent="0.3">
      <c r="A111" t="s">
        <v>917</v>
      </c>
      <c r="B111" s="69" t="s">
        <v>916</v>
      </c>
      <c r="C111" s="69" t="s">
        <v>76</v>
      </c>
      <c r="D111" t="s">
        <v>127</v>
      </c>
      <c r="E111" s="69" t="s">
        <v>549</v>
      </c>
      <c r="F111" t="s">
        <v>151</v>
      </c>
      <c r="G111" s="69" t="s">
        <v>555</v>
      </c>
      <c r="H111" s="69" t="s">
        <v>112</v>
      </c>
      <c r="I111" s="69" t="s">
        <v>111</v>
      </c>
      <c r="J111" s="70" t="e">
        <f>#REF!+7</f>
        <v>#REF!</v>
      </c>
      <c r="K111" s="70" t="e">
        <f>Table58[[#This Row],[Envisaged publishing date]]+21</f>
        <v>#REF!</v>
      </c>
      <c r="L111" s="70" t="e">
        <f>Table58[[#This Row],[Envisaged closing date of bid]]+7</f>
        <v>#REF!</v>
      </c>
      <c r="M111" s="70" t="e">
        <f>Table58[[#This Row],[Envisaged Bid response Screening]]+90</f>
        <v>#REF!</v>
      </c>
      <c r="N111" s="70" t="e">
        <f>Table58[[#This Row],[Envisaged Bid Award]]+9</f>
        <v>#REF!</v>
      </c>
      <c r="O111" s="70" t="e">
        <f>Table58[[#This Row],[Envisaged Contract Signature Date]]</f>
        <v>#REF!</v>
      </c>
    </row>
    <row r="112" spans="1:15" hidden="1" x14ac:dyDescent="0.3"/>
    <row r="113" spans="1:15" ht="28.8" x14ac:dyDescent="0.3">
      <c r="A113" t="s">
        <v>915</v>
      </c>
      <c r="B113" s="69" t="s">
        <v>914</v>
      </c>
      <c r="C113" s="69" t="s">
        <v>80</v>
      </c>
      <c r="D113" t="s">
        <v>159</v>
      </c>
      <c r="E113" s="69" t="s">
        <v>80</v>
      </c>
      <c r="F113" t="s">
        <v>151</v>
      </c>
      <c r="G113" s="69" t="s">
        <v>555</v>
      </c>
      <c r="H113" s="69" t="s">
        <v>149</v>
      </c>
      <c r="I113" s="69" t="s">
        <v>111</v>
      </c>
      <c r="J113" s="70" t="e">
        <f>#REF!+7</f>
        <v>#REF!</v>
      </c>
      <c r="K113" s="70" t="e">
        <f>Table58[[#This Row],[Envisaged publishing date]]+21</f>
        <v>#REF!</v>
      </c>
      <c r="L113" s="70" t="e">
        <f>Table58[[#This Row],[Envisaged closing date of bid]]+7</f>
        <v>#REF!</v>
      </c>
      <c r="M113" s="70" t="e">
        <f>Table58[[#This Row],[Envisaged Bid response Screening]]+90</f>
        <v>#REF!</v>
      </c>
      <c r="N113" s="70" t="e">
        <f>Table58[[#This Row],[Envisaged Bid Award]]+9</f>
        <v>#REF!</v>
      </c>
      <c r="O113" s="70" t="e">
        <f>Table58[[#This Row],[Envisaged Contract Signature Date]]</f>
        <v>#REF!</v>
      </c>
    </row>
    <row r="114" spans="1:15" ht="28.8" x14ac:dyDescent="0.3">
      <c r="A114" t="s">
        <v>913</v>
      </c>
      <c r="B114" s="69" t="s">
        <v>912</v>
      </c>
      <c r="C114" s="69" t="s">
        <v>80</v>
      </c>
      <c r="D114" t="s">
        <v>159</v>
      </c>
      <c r="E114" s="69" t="s">
        <v>80</v>
      </c>
      <c r="F114" t="s">
        <v>151</v>
      </c>
      <c r="G114" s="69" t="s">
        <v>555</v>
      </c>
      <c r="H114" s="69" t="s">
        <v>149</v>
      </c>
      <c r="I114" s="69" t="s">
        <v>111</v>
      </c>
      <c r="J114" s="70" t="e">
        <f>#REF!+7</f>
        <v>#REF!</v>
      </c>
      <c r="K114" s="70" t="e">
        <f>Table58[[#This Row],[Envisaged publishing date]]+21</f>
        <v>#REF!</v>
      </c>
      <c r="L114" s="70" t="e">
        <f>Table58[[#This Row],[Envisaged closing date of bid]]+7</f>
        <v>#REF!</v>
      </c>
      <c r="M114" s="70" t="e">
        <f>Table58[[#This Row],[Envisaged Bid response Screening]]+90</f>
        <v>#REF!</v>
      </c>
      <c r="N114" s="70" t="e">
        <f>Table58[[#This Row],[Envisaged Bid Award]]+9</f>
        <v>#REF!</v>
      </c>
      <c r="O114" s="70" t="e">
        <f>Table58[[#This Row],[Envisaged Contract Signature Date]]</f>
        <v>#REF!</v>
      </c>
    </row>
    <row r="115" spans="1:15" ht="43.2" x14ac:dyDescent="0.3">
      <c r="A115" t="s">
        <v>911</v>
      </c>
      <c r="B115" s="69" t="s">
        <v>910</v>
      </c>
      <c r="C115" s="69" t="s">
        <v>13</v>
      </c>
      <c r="D115" t="s">
        <v>139</v>
      </c>
      <c r="E115" s="69" t="s">
        <v>460</v>
      </c>
      <c r="F115" t="s">
        <v>114</v>
      </c>
      <c r="G115" s="69" t="s">
        <v>555</v>
      </c>
      <c r="H115" s="69" t="s">
        <v>174</v>
      </c>
      <c r="I115" s="69" t="s">
        <v>111</v>
      </c>
      <c r="J115" s="70" t="e">
        <f>#REF!+7</f>
        <v>#REF!</v>
      </c>
      <c r="K115" s="70" t="e">
        <f>Table58[[#This Row],[Envisaged publishing date]]+21</f>
        <v>#REF!</v>
      </c>
      <c r="L115" s="70" t="e">
        <f>Table58[[#This Row],[Envisaged closing date of bid]]+7</f>
        <v>#REF!</v>
      </c>
      <c r="M115" s="70" t="e">
        <f>Table58[[#This Row],[Envisaged Bid response Screening]]+90</f>
        <v>#REF!</v>
      </c>
      <c r="N115" s="70" t="e">
        <f>Table58[[#This Row],[Envisaged Bid Award]]+9</f>
        <v>#REF!</v>
      </c>
      <c r="O115" s="70" t="e">
        <f>Table58[[#This Row],[Envisaged Contract Signature Date]]</f>
        <v>#REF!</v>
      </c>
    </row>
    <row r="116" spans="1:15" hidden="1" x14ac:dyDescent="0.3"/>
    <row r="117" spans="1:15" hidden="1" x14ac:dyDescent="0.3"/>
    <row r="118" spans="1:15" hidden="1" x14ac:dyDescent="0.3"/>
    <row r="119" spans="1:15" hidden="1" x14ac:dyDescent="0.3"/>
    <row r="120" spans="1:15" ht="28.8" x14ac:dyDescent="0.3">
      <c r="A120" t="s">
        <v>520</v>
      </c>
      <c r="B120" s="69" t="s">
        <v>909</v>
      </c>
      <c r="C120" s="69" t="s">
        <v>9</v>
      </c>
      <c r="D120" t="s">
        <v>139</v>
      </c>
      <c r="E120" s="69" t="s">
        <v>163</v>
      </c>
      <c r="F120" t="s">
        <v>114</v>
      </c>
      <c r="G120" s="69" t="s">
        <v>158</v>
      </c>
      <c r="H120" s="69" t="s">
        <v>535</v>
      </c>
      <c r="I120" s="69" t="s">
        <v>111</v>
      </c>
      <c r="J120" s="70" t="e">
        <f>#REF!+7</f>
        <v>#REF!</v>
      </c>
      <c r="K120" s="70" t="e">
        <f>Table58[[#This Row],[Envisaged publishing date]]+21</f>
        <v>#REF!</v>
      </c>
      <c r="L120" s="70" t="e">
        <f>Table58[[#This Row],[Envisaged closing date of bid]]+7</f>
        <v>#REF!</v>
      </c>
      <c r="M120" s="70" t="e">
        <f>Table58[[#This Row],[Envisaged Bid response Screening]]+90</f>
        <v>#REF!</v>
      </c>
      <c r="N120" s="70" t="e">
        <f>Table58[[#This Row],[Envisaged Bid Award]]+9</f>
        <v>#REF!</v>
      </c>
      <c r="O120" s="70" t="e">
        <f>Table58[[#This Row],[Envisaged Contract Signature Date]]</f>
        <v>#REF!</v>
      </c>
    </row>
    <row r="121" spans="1:15" ht="43.2" x14ac:dyDescent="0.3">
      <c r="A121" t="s">
        <v>520</v>
      </c>
      <c r="B121" s="69" t="s">
        <v>908</v>
      </c>
      <c r="C121" s="69" t="s">
        <v>81</v>
      </c>
      <c r="D121" t="s">
        <v>130</v>
      </c>
      <c r="E121" s="69" t="s">
        <v>907</v>
      </c>
      <c r="F121" t="s">
        <v>151</v>
      </c>
      <c r="G121" s="69" t="s">
        <v>158</v>
      </c>
      <c r="H121" s="69" t="s">
        <v>174</v>
      </c>
      <c r="I121" s="69" t="s">
        <v>906</v>
      </c>
      <c r="J121" s="70" t="e">
        <f>#REF!+7</f>
        <v>#REF!</v>
      </c>
      <c r="K121" s="70" t="e">
        <f>Table58[[#This Row],[Envisaged publishing date]]+21</f>
        <v>#REF!</v>
      </c>
      <c r="L121" s="70" t="e">
        <f>Table58[[#This Row],[Envisaged closing date of bid]]+7</f>
        <v>#REF!</v>
      </c>
      <c r="M121" s="70" t="e">
        <f>Table58[[#This Row],[Envisaged Bid response Screening]]+90</f>
        <v>#REF!</v>
      </c>
      <c r="N121" s="70" t="e">
        <f>Table58[[#This Row],[Envisaged Bid Award]]+9</f>
        <v>#REF!</v>
      </c>
      <c r="O121" s="70" t="e">
        <f>Table58[[#This Row],[Envisaged Contract Signature Date]]</f>
        <v>#REF!</v>
      </c>
    </row>
    <row r="122" spans="1:15" hidden="1" x14ac:dyDescent="0.3"/>
    <row r="123" spans="1:15" hidden="1" x14ac:dyDescent="0.3"/>
    <row r="124" spans="1:15" hidden="1" x14ac:dyDescent="0.3"/>
    <row r="125" spans="1:15" hidden="1" x14ac:dyDescent="0.3"/>
    <row r="126" spans="1:15" hidden="1" x14ac:dyDescent="0.3"/>
    <row r="127" spans="1:15" ht="28.8" x14ac:dyDescent="0.3">
      <c r="A127" t="s">
        <v>905</v>
      </c>
      <c r="B127" s="69" t="s">
        <v>904</v>
      </c>
      <c r="C127" s="69" t="s">
        <v>7</v>
      </c>
      <c r="D127" t="s">
        <v>169</v>
      </c>
      <c r="E127" s="69" t="s">
        <v>176</v>
      </c>
      <c r="F127" t="s">
        <v>114</v>
      </c>
      <c r="G127" s="69" t="s">
        <v>197</v>
      </c>
      <c r="H127" s="69" t="s">
        <v>112</v>
      </c>
      <c r="I127" s="69" t="s">
        <v>111</v>
      </c>
      <c r="J127" s="70" t="e">
        <f>#REF!+7</f>
        <v>#REF!</v>
      </c>
      <c r="K127" s="70" t="e">
        <f>Table58[[#This Row],[Envisaged publishing date]]+21</f>
        <v>#REF!</v>
      </c>
      <c r="L127" s="70" t="e">
        <f>Table58[[#This Row],[Envisaged closing date of bid]]+7</f>
        <v>#REF!</v>
      </c>
      <c r="M127" s="70" t="e">
        <f>Table58[[#This Row],[Envisaged Bid response Screening]]+90</f>
        <v>#REF!</v>
      </c>
      <c r="N127" s="70" t="e">
        <f>Table58[[#This Row],[Envisaged Bid Award]]+9</f>
        <v>#REF!</v>
      </c>
      <c r="O127" s="70" t="e">
        <f>Table58[[#This Row],[Envisaged Contract Signature Date]]</f>
        <v>#REF!</v>
      </c>
    </row>
    <row r="128" spans="1:15" ht="28.8" x14ac:dyDescent="0.3">
      <c r="A128" t="s">
        <v>903</v>
      </c>
      <c r="B128" s="69" t="s">
        <v>902</v>
      </c>
      <c r="C128" s="69" t="s">
        <v>7</v>
      </c>
      <c r="D128" t="s">
        <v>169</v>
      </c>
      <c r="E128" s="69" t="s">
        <v>176</v>
      </c>
      <c r="F128" t="s">
        <v>114</v>
      </c>
      <c r="G128" s="69" t="s">
        <v>197</v>
      </c>
      <c r="H128" s="69" t="s">
        <v>112</v>
      </c>
      <c r="I128" s="69" t="s">
        <v>111</v>
      </c>
      <c r="J128" s="70" t="e">
        <f>#REF!+7</f>
        <v>#REF!</v>
      </c>
      <c r="K128" s="70" t="e">
        <f>Table58[[#This Row],[Envisaged publishing date]]+21</f>
        <v>#REF!</v>
      </c>
      <c r="L128" s="70" t="e">
        <f>Table58[[#This Row],[Envisaged closing date of bid]]+7</f>
        <v>#REF!</v>
      </c>
      <c r="M128" s="70" t="e">
        <f>Table58[[#This Row],[Envisaged Bid response Screening]]+90</f>
        <v>#REF!</v>
      </c>
      <c r="N128" s="70" t="e">
        <f>Table58[[#This Row],[Envisaged Bid Award]]+9</f>
        <v>#REF!</v>
      </c>
      <c r="O128" s="70" t="e">
        <f>Table58[[#This Row],[Envisaged Contract Signature Date]]</f>
        <v>#REF!</v>
      </c>
    </row>
    <row r="129" spans="1:15" ht="28.8" x14ac:dyDescent="0.3">
      <c r="A129" t="s">
        <v>901</v>
      </c>
      <c r="B129" s="69" t="s">
        <v>900</v>
      </c>
      <c r="C129" s="69" t="s">
        <v>7</v>
      </c>
      <c r="D129" t="s">
        <v>169</v>
      </c>
      <c r="E129" s="69" t="s">
        <v>176</v>
      </c>
      <c r="F129" t="s">
        <v>114</v>
      </c>
      <c r="G129" s="69" t="s">
        <v>197</v>
      </c>
      <c r="H129" s="69" t="s">
        <v>112</v>
      </c>
      <c r="I129" s="69" t="s">
        <v>111</v>
      </c>
      <c r="J129" s="70" t="e">
        <f>#REF!+7</f>
        <v>#REF!</v>
      </c>
      <c r="K129" s="70" t="e">
        <f>Table58[[#This Row],[Envisaged publishing date]]+21</f>
        <v>#REF!</v>
      </c>
      <c r="L129" s="70" t="e">
        <f>Table58[[#This Row],[Envisaged closing date of bid]]+7</f>
        <v>#REF!</v>
      </c>
      <c r="M129" s="70" t="e">
        <f>Table58[[#This Row],[Envisaged Bid response Screening]]+90</f>
        <v>#REF!</v>
      </c>
      <c r="N129" s="70" t="e">
        <f>Table58[[#This Row],[Envisaged Bid Award]]+9</f>
        <v>#REF!</v>
      </c>
      <c r="O129" s="70" t="e">
        <f>Table58[[#This Row],[Envisaged Contract Signature Date]]</f>
        <v>#REF!</v>
      </c>
    </row>
    <row r="130" spans="1:15" ht="28.8" x14ac:dyDescent="0.3">
      <c r="A130" t="s">
        <v>899</v>
      </c>
      <c r="B130" s="69" t="s">
        <v>898</v>
      </c>
      <c r="C130" s="69" t="s">
        <v>7</v>
      </c>
      <c r="D130" t="s">
        <v>169</v>
      </c>
      <c r="E130" s="69" t="s">
        <v>176</v>
      </c>
      <c r="F130" t="s">
        <v>114</v>
      </c>
      <c r="G130" s="69" t="s">
        <v>197</v>
      </c>
      <c r="H130" s="69" t="s">
        <v>112</v>
      </c>
      <c r="I130" s="69" t="s">
        <v>111</v>
      </c>
      <c r="J130" s="70" t="e">
        <f>#REF!+7</f>
        <v>#REF!</v>
      </c>
      <c r="K130" s="70" t="e">
        <f>Table58[[#This Row],[Envisaged publishing date]]+21</f>
        <v>#REF!</v>
      </c>
      <c r="L130" s="70" t="e">
        <f>Table58[[#This Row],[Envisaged closing date of bid]]+7</f>
        <v>#REF!</v>
      </c>
      <c r="M130" s="70" t="e">
        <f>Table58[[#This Row],[Envisaged Bid response Screening]]+90</f>
        <v>#REF!</v>
      </c>
      <c r="N130" s="70" t="e">
        <f>Table58[[#This Row],[Envisaged Bid Award]]+9</f>
        <v>#REF!</v>
      </c>
      <c r="O130" s="70" t="e">
        <f>Table58[[#This Row],[Envisaged Contract Signature Date]]</f>
        <v>#REF!</v>
      </c>
    </row>
    <row r="131" spans="1:15" ht="28.8" x14ac:dyDescent="0.3">
      <c r="A131" t="s">
        <v>897</v>
      </c>
      <c r="B131" s="69" t="s">
        <v>896</v>
      </c>
      <c r="C131" s="69" t="s">
        <v>7</v>
      </c>
      <c r="D131" t="s">
        <v>169</v>
      </c>
      <c r="E131" s="69" t="s">
        <v>176</v>
      </c>
      <c r="F131" t="s">
        <v>114</v>
      </c>
      <c r="G131" s="69" t="s">
        <v>197</v>
      </c>
      <c r="H131" s="69" t="s">
        <v>112</v>
      </c>
      <c r="I131" s="69" t="s">
        <v>111</v>
      </c>
      <c r="J131" s="70" t="e">
        <f>#REF!+7</f>
        <v>#REF!</v>
      </c>
      <c r="K131" s="70" t="e">
        <f>Table58[[#This Row],[Envisaged publishing date]]+21</f>
        <v>#REF!</v>
      </c>
      <c r="L131" s="70" t="e">
        <f>Table58[[#This Row],[Envisaged closing date of bid]]+7</f>
        <v>#REF!</v>
      </c>
      <c r="M131" s="70" t="e">
        <f>Table58[[#This Row],[Envisaged Bid response Screening]]+90</f>
        <v>#REF!</v>
      </c>
      <c r="N131" s="70" t="e">
        <f>Table58[[#This Row],[Envisaged Bid Award]]+9</f>
        <v>#REF!</v>
      </c>
      <c r="O131" s="70" t="e">
        <f>Table58[[#This Row],[Envisaged Contract Signature Date]]</f>
        <v>#REF!</v>
      </c>
    </row>
    <row r="132" spans="1:15" hidden="1" x14ac:dyDescent="0.3"/>
    <row r="133" spans="1:15" hidden="1" x14ac:dyDescent="0.3"/>
    <row r="134" spans="1:15" hidden="1" x14ac:dyDescent="0.3"/>
    <row r="135" spans="1:15" ht="28.8" x14ac:dyDescent="0.3">
      <c r="A135" t="s">
        <v>520</v>
      </c>
      <c r="B135" s="69" t="s">
        <v>875</v>
      </c>
      <c r="C135" s="69" t="s">
        <v>80</v>
      </c>
      <c r="D135" t="s">
        <v>159</v>
      </c>
      <c r="E135" s="69" t="s">
        <v>80</v>
      </c>
      <c r="F135" t="s">
        <v>151</v>
      </c>
      <c r="G135" s="69" t="s">
        <v>150</v>
      </c>
      <c r="H135" s="69" t="s">
        <v>112</v>
      </c>
      <c r="J135" s="70" t="e">
        <f>#REF!+7</f>
        <v>#REF!</v>
      </c>
      <c r="K135" s="70" t="e">
        <f>Table58[[#This Row],[Envisaged publishing date]]+21</f>
        <v>#REF!</v>
      </c>
      <c r="L135" s="70" t="e">
        <f>Table58[[#This Row],[Envisaged closing date of bid]]+7</f>
        <v>#REF!</v>
      </c>
      <c r="M135" s="70" t="e">
        <f>Table58[[#This Row],[Envisaged Bid response Screening]]+90</f>
        <v>#REF!</v>
      </c>
      <c r="N135" s="70" t="e">
        <f>Table58[[#This Row],[Envisaged Bid Award]]+9</f>
        <v>#REF!</v>
      </c>
      <c r="O135" s="70" t="e">
        <f>Table58[[#This Row],[Envisaged Contract Signature Date]]</f>
        <v>#REF!</v>
      </c>
    </row>
    <row r="136" spans="1:15" x14ac:dyDescent="0.3">
      <c r="A136" t="s">
        <v>520</v>
      </c>
      <c r="B136" s="69" t="s">
        <v>895</v>
      </c>
      <c r="C136" s="69" t="s">
        <v>15</v>
      </c>
      <c r="D136" t="s">
        <v>127</v>
      </c>
      <c r="E136" s="69" t="s">
        <v>198</v>
      </c>
      <c r="F136" t="s">
        <v>151</v>
      </c>
      <c r="G136" s="69" t="s">
        <v>150</v>
      </c>
      <c r="H136" s="69" t="s">
        <v>149</v>
      </c>
      <c r="J136" s="70" t="e">
        <f>#REF!+7</f>
        <v>#REF!</v>
      </c>
      <c r="K136" s="70" t="e">
        <f>Table58[[#This Row],[Envisaged publishing date]]+21</f>
        <v>#REF!</v>
      </c>
      <c r="L136" s="70" t="e">
        <f>Table58[[#This Row],[Envisaged closing date of bid]]+7</f>
        <v>#REF!</v>
      </c>
      <c r="M136" s="70" t="e">
        <f>Table58[[#This Row],[Envisaged Bid response Screening]]+90</f>
        <v>#REF!</v>
      </c>
      <c r="N136" s="70" t="e">
        <f>Table58[[#This Row],[Envisaged Bid Award]]+9</f>
        <v>#REF!</v>
      </c>
      <c r="O136" s="70" t="e">
        <f>Table58[[#This Row],[Envisaged Contract Signature Date]]</f>
        <v>#REF!</v>
      </c>
    </row>
    <row r="137" spans="1:15" ht="28.8" x14ac:dyDescent="0.3">
      <c r="A137" t="s">
        <v>520</v>
      </c>
      <c r="B137" s="69" t="s">
        <v>68</v>
      </c>
      <c r="C137" s="69" t="s">
        <v>82</v>
      </c>
      <c r="D137" t="s">
        <v>127</v>
      </c>
      <c r="E137" s="69" t="s">
        <v>228</v>
      </c>
      <c r="F137" t="s">
        <v>151</v>
      </c>
      <c r="G137" s="69" t="s">
        <v>150</v>
      </c>
      <c r="H137" s="69" t="s">
        <v>112</v>
      </c>
      <c r="J137" s="70" t="e">
        <f>#REF!+7</f>
        <v>#REF!</v>
      </c>
      <c r="K137" s="70" t="e">
        <f>Table58[[#This Row],[Envisaged publishing date]]+21</f>
        <v>#REF!</v>
      </c>
      <c r="L137" s="70" t="e">
        <f>Table58[[#This Row],[Envisaged closing date of bid]]+7</f>
        <v>#REF!</v>
      </c>
      <c r="M137" s="70" t="e">
        <f>Table58[[#This Row],[Envisaged Bid response Screening]]+90</f>
        <v>#REF!</v>
      </c>
      <c r="N137" s="70" t="e">
        <f>Table58[[#This Row],[Envisaged Bid Award]]+9</f>
        <v>#REF!</v>
      </c>
      <c r="O137" s="70" t="e">
        <f>Table58[[#This Row],[Envisaged Contract Signature Date]]</f>
        <v>#REF!</v>
      </c>
    </row>
    <row r="138" spans="1:15" ht="28.8" x14ac:dyDescent="0.3">
      <c r="A138" t="s">
        <v>520</v>
      </c>
      <c r="B138" s="69" t="s">
        <v>894</v>
      </c>
      <c r="C138" s="69" t="s">
        <v>12</v>
      </c>
      <c r="D138" t="s">
        <v>127</v>
      </c>
      <c r="E138" s="69" t="s">
        <v>397</v>
      </c>
      <c r="F138" t="s">
        <v>151</v>
      </c>
      <c r="G138" s="69" t="s">
        <v>150</v>
      </c>
      <c r="H138" s="69" t="s">
        <v>149</v>
      </c>
      <c r="J138" s="70" t="e">
        <f>#REF!+7</f>
        <v>#REF!</v>
      </c>
      <c r="K138" s="70" t="e">
        <f>Table58[[#This Row],[Envisaged publishing date]]+21</f>
        <v>#REF!</v>
      </c>
      <c r="L138" s="70" t="e">
        <f>Table58[[#This Row],[Envisaged closing date of bid]]+7</f>
        <v>#REF!</v>
      </c>
      <c r="M138" s="70" t="e">
        <f>Table58[[#This Row],[Envisaged Bid response Screening]]+90</f>
        <v>#REF!</v>
      </c>
      <c r="N138" s="70" t="e">
        <f>Table58[[#This Row],[Envisaged Bid Award]]+9</f>
        <v>#REF!</v>
      </c>
      <c r="O138" s="70" t="e">
        <f>Table58[[#This Row],[Envisaged Contract Signature Date]]</f>
        <v>#REF!</v>
      </c>
    </row>
    <row r="139" spans="1:15" ht="28.8" x14ac:dyDescent="0.3">
      <c r="A139" t="s">
        <v>520</v>
      </c>
      <c r="B139" s="69" t="s">
        <v>893</v>
      </c>
      <c r="C139" s="69" t="s">
        <v>12</v>
      </c>
      <c r="D139" t="s">
        <v>127</v>
      </c>
      <c r="E139" s="69" t="s">
        <v>397</v>
      </c>
      <c r="F139" t="s">
        <v>151</v>
      </c>
      <c r="G139" s="69" t="s">
        <v>150</v>
      </c>
      <c r="H139" s="69" t="s">
        <v>112</v>
      </c>
      <c r="J139" s="70" t="e">
        <f>#REF!+7</f>
        <v>#REF!</v>
      </c>
      <c r="K139" s="70" t="e">
        <f>Table58[[#This Row],[Envisaged publishing date]]+21</f>
        <v>#REF!</v>
      </c>
      <c r="L139" s="70" t="e">
        <f>Table58[[#This Row],[Envisaged closing date of bid]]+7</f>
        <v>#REF!</v>
      </c>
      <c r="M139" s="70" t="e">
        <f>Table58[[#This Row],[Envisaged Bid response Screening]]+90</f>
        <v>#REF!</v>
      </c>
      <c r="N139" s="70" t="e">
        <f>Table58[[#This Row],[Envisaged Bid Award]]+9</f>
        <v>#REF!</v>
      </c>
      <c r="O139" s="70" t="e">
        <f>Table58[[#This Row],[Envisaged Contract Signature Date]]</f>
        <v>#REF!</v>
      </c>
    </row>
    <row r="140" spans="1:15" ht="28.8" x14ac:dyDescent="0.3">
      <c r="A140" t="s">
        <v>520</v>
      </c>
      <c r="B140" s="69" t="s">
        <v>892</v>
      </c>
      <c r="C140" s="69" t="s">
        <v>19</v>
      </c>
      <c r="D140" t="s">
        <v>127</v>
      </c>
      <c r="E140" s="69" t="s">
        <v>397</v>
      </c>
      <c r="F140" t="s">
        <v>151</v>
      </c>
      <c r="G140" s="69" t="s">
        <v>220</v>
      </c>
      <c r="H140" s="69" t="s">
        <v>149</v>
      </c>
      <c r="J140" s="70" t="e">
        <f>#REF!+7</f>
        <v>#REF!</v>
      </c>
      <c r="K140" s="70" t="e">
        <f>Table58[[#This Row],[Envisaged publishing date]]+21</f>
        <v>#REF!</v>
      </c>
      <c r="L140" s="70" t="e">
        <f>Table58[[#This Row],[Envisaged closing date of bid]]+7</f>
        <v>#REF!</v>
      </c>
      <c r="M140" s="70" t="e">
        <f>Table58[[#This Row],[Envisaged Bid response Screening]]+90</f>
        <v>#REF!</v>
      </c>
      <c r="N140" s="70" t="e">
        <f>Table58[[#This Row],[Envisaged Bid Award]]+9</f>
        <v>#REF!</v>
      </c>
      <c r="O140" s="70" t="e">
        <f>Table58[[#This Row],[Envisaged Contract Signature Date]]</f>
        <v>#REF!</v>
      </c>
    </row>
    <row r="141" spans="1:15" ht="28.8" x14ac:dyDescent="0.3">
      <c r="A141" t="s">
        <v>520</v>
      </c>
      <c r="B141" s="69" t="s">
        <v>891</v>
      </c>
      <c r="C141" s="69" t="s">
        <v>13</v>
      </c>
      <c r="D141" t="s">
        <v>139</v>
      </c>
      <c r="F141" t="s">
        <v>114</v>
      </c>
      <c r="G141" s="69" t="s">
        <v>885</v>
      </c>
      <c r="H141" s="69" t="s">
        <v>149</v>
      </c>
      <c r="J141" s="70" t="e">
        <f>#REF!+7</f>
        <v>#REF!</v>
      </c>
      <c r="K141" s="70" t="e">
        <f>Table58[[#This Row],[Envisaged publishing date]]+21</f>
        <v>#REF!</v>
      </c>
      <c r="L141" s="70" t="e">
        <f>Table58[[#This Row],[Envisaged closing date of bid]]+7</f>
        <v>#REF!</v>
      </c>
      <c r="M141" s="70" t="e">
        <f>Table58[[#This Row],[Envisaged Bid response Screening]]+90</f>
        <v>#REF!</v>
      </c>
      <c r="N141" s="70" t="e">
        <f>Table58[[#This Row],[Envisaged Bid Award]]+9</f>
        <v>#REF!</v>
      </c>
      <c r="O141" s="70" t="e">
        <f>Table58[[#This Row],[Envisaged Contract Signature Date]]</f>
        <v>#REF!</v>
      </c>
    </row>
    <row r="142" spans="1:15" ht="28.8" x14ac:dyDescent="0.3">
      <c r="A142" t="s">
        <v>520</v>
      </c>
      <c r="B142" s="69" t="s">
        <v>890</v>
      </c>
      <c r="C142" s="69" t="s">
        <v>4</v>
      </c>
      <c r="D142" t="s">
        <v>116</v>
      </c>
      <c r="F142" t="s">
        <v>114</v>
      </c>
      <c r="G142" s="69" t="s">
        <v>885</v>
      </c>
      <c r="H142" s="69" t="s">
        <v>149</v>
      </c>
      <c r="J142" s="70" t="e">
        <f>#REF!+7</f>
        <v>#REF!</v>
      </c>
      <c r="K142" s="70" t="e">
        <f>Table58[[#This Row],[Envisaged publishing date]]+21</f>
        <v>#REF!</v>
      </c>
      <c r="L142" s="70" t="e">
        <f>Table58[[#This Row],[Envisaged closing date of bid]]+7</f>
        <v>#REF!</v>
      </c>
      <c r="M142" s="70" t="e">
        <f>Table58[[#This Row],[Envisaged Bid response Screening]]+90</f>
        <v>#REF!</v>
      </c>
      <c r="N142" s="70" t="e">
        <f>Table58[[#This Row],[Envisaged Bid Award]]+9</f>
        <v>#REF!</v>
      </c>
      <c r="O142" s="70" t="e">
        <f>Table58[[#This Row],[Envisaged Contract Signature Date]]</f>
        <v>#REF!</v>
      </c>
    </row>
    <row r="143" spans="1:15" ht="28.8" x14ac:dyDescent="0.3">
      <c r="A143" t="s">
        <v>520</v>
      </c>
      <c r="B143" s="69" t="s">
        <v>889</v>
      </c>
      <c r="C143" s="69" t="s">
        <v>7</v>
      </c>
      <c r="D143" t="s">
        <v>169</v>
      </c>
      <c r="F143" t="s">
        <v>114</v>
      </c>
      <c r="G143" s="69" t="s">
        <v>885</v>
      </c>
      <c r="H143" s="69" t="s">
        <v>149</v>
      </c>
      <c r="J143" s="70" t="e">
        <f>#REF!+7</f>
        <v>#REF!</v>
      </c>
      <c r="K143" s="70" t="e">
        <f>Table58[[#This Row],[Envisaged publishing date]]+21</f>
        <v>#REF!</v>
      </c>
      <c r="L143" s="70" t="e">
        <f>Table58[[#This Row],[Envisaged closing date of bid]]+7</f>
        <v>#REF!</v>
      </c>
      <c r="M143" s="70" t="e">
        <f>Table58[[#This Row],[Envisaged Bid response Screening]]+90</f>
        <v>#REF!</v>
      </c>
      <c r="N143" s="70" t="e">
        <f>Table58[[#This Row],[Envisaged Bid Award]]+9</f>
        <v>#REF!</v>
      </c>
      <c r="O143" s="70" t="e">
        <f>Table58[[#This Row],[Envisaged Contract Signature Date]]</f>
        <v>#REF!</v>
      </c>
    </row>
    <row r="144" spans="1:15" ht="28.8" x14ac:dyDescent="0.3">
      <c r="A144" t="s">
        <v>520</v>
      </c>
      <c r="B144" s="69" t="s">
        <v>888</v>
      </c>
      <c r="C144" s="69" t="s">
        <v>7</v>
      </c>
      <c r="D144" t="s">
        <v>169</v>
      </c>
      <c r="F144" t="s">
        <v>114</v>
      </c>
      <c r="G144" s="69" t="s">
        <v>885</v>
      </c>
      <c r="H144" s="69" t="s">
        <v>112</v>
      </c>
      <c r="J144" s="70" t="e">
        <f>#REF!+7</f>
        <v>#REF!</v>
      </c>
      <c r="K144" s="70" t="e">
        <f>Table58[[#This Row],[Envisaged publishing date]]+21</f>
        <v>#REF!</v>
      </c>
      <c r="L144" s="70" t="e">
        <f>Table58[[#This Row],[Envisaged closing date of bid]]+7</f>
        <v>#REF!</v>
      </c>
      <c r="M144" s="70" t="e">
        <f>Table58[[#This Row],[Envisaged Bid response Screening]]+90</f>
        <v>#REF!</v>
      </c>
      <c r="N144" s="70" t="e">
        <f>Table58[[#This Row],[Envisaged Bid Award]]+9</f>
        <v>#REF!</v>
      </c>
      <c r="O144" s="70" t="e">
        <f>Table58[[#This Row],[Envisaged Contract Signature Date]]</f>
        <v>#REF!</v>
      </c>
    </row>
    <row r="145" spans="1:15" ht="28.8" x14ac:dyDescent="0.3">
      <c r="A145" t="s">
        <v>873</v>
      </c>
      <c r="B145" s="69" t="s">
        <v>69</v>
      </c>
      <c r="C145" s="69" t="s">
        <v>82</v>
      </c>
      <c r="D145" t="s">
        <v>139</v>
      </c>
      <c r="E145" s="69" t="s">
        <v>221</v>
      </c>
      <c r="F145" t="s">
        <v>114</v>
      </c>
      <c r="G145" s="69" t="s">
        <v>186</v>
      </c>
      <c r="H145" s="69" t="s">
        <v>112</v>
      </c>
      <c r="J145" s="70" t="e">
        <f>#REF!+7</f>
        <v>#REF!</v>
      </c>
      <c r="K145" s="70" t="e">
        <f>Table58[[#This Row],[Envisaged publishing date]]+21</f>
        <v>#REF!</v>
      </c>
      <c r="L145" s="70" t="e">
        <f>Table58[[#This Row],[Envisaged closing date of bid]]+7</f>
        <v>#REF!</v>
      </c>
      <c r="M145" s="70" t="e">
        <f>Table58[[#This Row],[Envisaged Bid response Screening]]+90</f>
        <v>#REF!</v>
      </c>
      <c r="N145" s="70" t="e">
        <f>Table58[[#This Row],[Envisaged Bid Award]]+9</f>
        <v>#REF!</v>
      </c>
      <c r="O145" s="70" t="e">
        <f>Table58[[#This Row],[Envisaged Contract Signature Date]]</f>
        <v>#REF!</v>
      </c>
    </row>
    <row r="146" spans="1:15" ht="28.8" x14ac:dyDescent="0.3">
      <c r="A146" t="s">
        <v>520</v>
      </c>
      <c r="B146" s="69" t="s">
        <v>35</v>
      </c>
      <c r="C146" s="69" t="s">
        <v>82</v>
      </c>
      <c r="F146" t="s">
        <v>114</v>
      </c>
      <c r="H146" s="69" t="s">
        <v>112</v>
      </c>
      <c r="J146" s="70" t="e">
        <f>#REF!+7</f>
        <v>#REF!</v>
      </c>
      <c r="K146" s="70" t="e">
        <f>Table58[[#This Row],[Envisaged publishing date]]+21</f>
        <v>#REF!</v>
      </c>
      <c r="L146" s="70" t="e">
        <f>Table58[[#This Row],[Envisaged closing date of bid]]+7</f>
        <v>#REF!</v>
      </c>
      <c r="M146" s="70" t="e">
        <f>Table58[[#This Row],[Envisaged Bid response Screening]]+90</f>
        <v>#REF!</v>
      </c>
      <c r="N146" s="70" t="e">
        <f>Table58[[#This Row],[Envisaged Bid Award]]+9</f>
        <v>#REF!</v>
      </c>
      <c r="O146" s="70" t="e">
        <f>Table58[[#This Row],[Envisaged Contract Signature Date]]</f>
        <v>#REF!</v>
      </c>
    </row>
    <row r="147" spans="1:15" ht="28.8" x14ac:dyDescent="0.3">
      <c r="A147" t="s">
        <v>520</v>
      </c>
      <c r="B147" s="69" t="s">
        <v>52</v>
      </c>
      <c r="C147" s="69" t="s">
        <v>82</v>
      </c>
      <c r="D147" t="s">
        <v>123</v>
      </c>
      <c r="E147" s="69" t="s">
        <v>430</v>
      </c>
      <c r="F147" t="s">
        <v>114</v>
      </c>
      <c r="G147" s="69" t="s">
        <v>885</v>
      </c>
      <c r="H147" s="69" t="s">
        <v>112</v>
      </c>
      <c r="J147" s="70">
        <v>42892</v>
      </c>
      <c r="K147" s="70">
        <f>Table58[[#This Row],[Envisaged publishing date]]+21</f>
        <v>42913</v>
      </c>
      <c r="L147" s="70">
        <f>Table58[[#This Row],[Envisaged closing date of bid]]+7</f>
        <v>42920</v>
      </c>
      <c r="M147" s="70">
        <f>Table58[[#This Row],[Envisaged Bid response Screening]]+90</f>
        <v>43010</v>
      </c>
      <c r="N147" s="70">
        <f>Table58[[#This Row],[Envisaged Bid Award]]+9</f>
        <v>43019</v>
      </c>
      <c r="O147" s="70">
        <f>Table58[[#This Row],[Envisaged Contract Signature Date]]</f>
        <v>43019</v>
      </c>
    </row>
    <row r="148" spans="1:15" ht="28.8" x14ac:dyDescent="0.3">
      <c r="A148" t="s">
        <v>520</v>
      </c>
      <c r="B148" s="69" t="s">
        <v>887</v>
      </c>
      <c r="C148" s="69" t="s">
        <v>80</v>
      </c>
      <c r="D148" t="s">
        <v>159</v>
      </c>
      <c r="E148" s="69" t="s">
        <v>80</v>
      </c>
      <c r="F148" t="s">
        <v>151</v>
      </c>
      <c r="G148" s="69" t="s">
        <v>885</v>
      </c>
      <c r="H148" s="69" t="s">
        <v>112</v>
      </c>
      <c r="J148" s="70" t="e">
        <f>#REF!+7</f>
        <v>#REF!</v>
      </c>
      <c r="K148" s="70" t="e">
        <f>Table58[[#This Row],[Envisaged publishing date]]+21</f>
        <v>#REF!</v>
      </c>
      <c r="L148" s="70" t="e">
        <f>Table58[[#This Row],[Envisaged closing date of bid]]+7</f>
        <v>#REF!</v>
      </c>
      <c r="M148" s="70" t="e">
        <f>Table58[[#This Row],[Envisaged Bid response Screening]]+90</f>
        <v>#REF!</v>
      </c>
      <c r="N148" s="70" t="e">
        <f>Table58[[#This Row],[Envisaged Bid Award]]+9</f>
        <v>#REF!</v>
      </c>
      <c r="O148" s="70" t="e">
        <f>Table58[[#This Row],[Envisaged Contract Signature Date]]</f>
        <v>#REF!</v>
      </c>
    </row>
    <row r="149" spans="1:15" ht="28.8" x14ac:dyDescent="0.3">
      <c r="A149" t="s">
        <v>520</v>
      </c>
      <c r="B149" s="69" t="s">
        <v>886</v>
      </c>
      <c r="C149" s="69" t="s">
        <v>80</v>
      </c>
      <c r="D149" t="s">
        <v>159</v>
      </c>
      <c r="E149" s="69" t="s">
        <v>80</v>
      </c>
      <c r="F149" t="s">
        <v>151</v>
      </c>
      <c r="G149" s="69" t="s">
        <v>885</v>
      </c>
      <c r="H149" s="69" t="s">
        <v>112</v>
      </c>
      <c r="J149" s="70" t="e">
        <f>#REF!+7</f>
        <v>#REF!</v>
      </c>
      <c r="K149" s="70" t="e">
        <f>Table58[[#This Row],[Envisaged publishing date]]+21</f>
        <v>#REF!</v>
      </c>
      <c r="L149" s="70" t="e">
        <f>Table58[[#This Row],[Envisaged closing date of bid]]+7</f>
        <v>#REF!</v>
      </c>
      <c r="M149" s="70" t="e">
        <f>Table58[[#This Row],[Envisaged Bid response Screening]]+90</f>
        <v>#REF!</v>
      </c>
      <c r="N149" s="70" t="e">
        <f>Table58[[#This Row],[Envisaged Bid Award]]+9</f>
        <v>#REF!</v>
      </c>
      <c r="O149" s="70" t="e">
        <f>Table58[[#This Row],[Envisaged Contract Signature Date]]</f>
        <v>#REF!</v>
      </c>
    </row>
    <row r="150" spans="1:15" ht="28.8" x14ac:dyDescent="0.3">
      <c r="A150" t="s">
        <v>873</v>
      </c>
      <c r="B150" s="69" t="s">
        <v>884</v>
      </c>
      <c r="C150" s="69" t="s">
        <v>80</v>
      </c>
      <c r="D150" t="s">
        <v>159</v>
      </c>
      <c r="F150" t="s">
        <v>151</v>
      </c>
      <c r="H150" s="69" t="s">
        <v>112</v>
      </c>
      <c r="J150" s="70" t="e">
        <f>#REF!+7</f>
        <v>#REF!</v>
      </c>
      <c r="K150" s="70" t="e">
        <f>Table58[[#This Row],[Envisaged publishing date]]+21</f>
        <v>#REF!</v>
      </c>
      <c r="L150" s="70" t="e">
        <f>Table58[[#This Row],[Envisaged closing date of bid]]+7</f>
        <v>#REF!</v>
      </c>
      <c r="M150" s="70" t="e">
        <f>Table58[[#This Row],[Envisaged Bid response Screening]]+90</f>
        <v>#REF!</v>
      </c>
      <c r="N150" s="70" t="e">
        <f>Table58[[#This Row],[Envisaged Bid Award]]+9</f>
        <v>#REF!</v>
      </c>
      <c r="O150" s="70" t="e">
        <f>Table58[[#This Row],[Envisaged Contract Signature Date]]</f>
        <v>#REF!</v>
      </c>
    </row>
    <row r="151" spans="1:15" ht="28.8" x14ac:dyDescent="0.3">
      <c r="A151" t="s">
        <v>873</v>
      </c>
      <c r="B151" s="69" t="s">
        <v>883</v>
      </c>
      <c r="C151" s="69" t="s">
        <v>14</v>
      </c>
      <c r="D151" t="s">
        <v>127</v>
      </c>
      <c r="E151" s="69" t="s">
        <v>397</v>
      </c>
      <c r="F151" t="s">
        <v>151</v>
      </c>
      <c r="G151" s="69" t="s">
        <v>220</v>
      </c>
      <c r="H151" s="69" t="s">
        <v>112</v>
      </c>
      <c r="J151" s="70" t="e">
        <f>#REF!+7</f>
        <v>#REF!</v>
      </c>
      <c r="K151" s="70" t="e">
        <f>Table58[[#This Row],[Envisaged publishing date]]+21</f>
        <v>#REF!</v>
      </c>
      <c r="L151" s="70" t="e">
        <f>Table58[[#This Row],[Envisaged closing date of bid]]+7</f>
        <v>#REF!</v>
      </c>
      <c r="M151" s="70" t="e">
        <f>Table58[[#This Row],[Envisaged Bid response Screening]]+90</f>
        <v>#REF!</v>
      </c>
      <c r="N151" s="70" t="e">
        <f>Table58[[#This Row],[Envisaged Bid Award]]+9</f>
        <v>#REF!</v>
      </c>
      <c r="O151" s="70" t="e">
        <f>Table58[[#This Row],[Envisaged Contract Signature Date]]</f>
        <v>#REF!</v>
      </c>
    </row>
    <row r="152" spans="1:15" ht="28.8" x14ac:dyDescent="0.3">
      <c r="A152" t="s">
        <v>873</v>
      </c>
      <c r="B152" s="69" t="s">
        <v>62</v>
      </c>
      <c r="C152" s="69" t="s">
        <v>82</v>
      </c>
      <c r="F152" t="s">
        <v>114</v>
      </c>
      <c r="H152" s="69" t="s">
        <v>112</v>
      </c>
      <c r="J152" s="70" t="e">
        <f>#REF!+7</f>
        <v>#REF!</v>
      </c>
      <c r="K152" s="70" t="e">
        <f>Table58[[#This Row],[Envisaged publishing date]]+21</f>
        <v>#REF!</v>
      </c>
      <c r="L152" s="70" t="e">
        <f>Table58[[#This Row],[Envisaged closing date of bid]]+7</f>
        <v>#REF!</v>
      </c>
      <c r="M152" s="70" t="e">
        <f>Table58[[#This Row],[Envisaged Bid response Screening]]+90</f>
        <v>#REF!</v>
      </c>
      <c r="N152" s="70" t="e">
        <f>Table58[[#This Row],[Envisaged Bid Award]]+9</f>
        <v>#REF!</v>
      </c>
      <c r="O152" s="70" t="e">
        <f>Table58[[#This Row],[Envisaged Contract Signature Date]]</f>
        <v>#REF!</v>
      </c>
    </row>
    <row r="153" spans="1:15" ht="28.8" x14ac:dyDescent="0.3">
      <c r="A153" t="s">
        <v>873</v>
      </c>
      <c r="B153" s="69" t="s">
        <v>882</v>
      </c>
      <c r="C153" s="69" t="s">
        <v>77</v>
      </c>
      <c r="D153" t="s">
        <v>881</v>
      </c>
      <c r="E153" s="69" t="s">
        <v>397</v>
      </c>
      <c r="F153" t="s">
        <v>151</v>
      </c>
      <c r="G153" s="69" t="s">
        <v>877</v>
      </c>
      <c r="H153" s="69" t="s">
        <v>533</v>
      </c>
      <c r="J153" s="70" t="e">
        <f>#REF!+7</f>
        <v>#REF!</v>
      </c>
      <c r="K153" s="70" t="e">
        <f>Table58[[#This Row],[Envisaged publishing date]]+21</f>
        <v>#REF!</v>
      </c>
      <c r="L153" s="70" t="e">
        <f>Table58[[#This Row],[Envisaged closing date of bid]]+7</f>
        <v>#REF!</v>
      </c>
      <c r="M153" s="70" t="e">
        <f>Table58[[#This Row],[Envisaged Bid response Screening]]+90</f>
        <v>#REF!</v>
      </c>
      <c r="N153" s="70" t="e">
        <f>Table58[[#This Row],[Envisaged Bid Award]]+9</f>
        <v>#REF!</v>
      </c>
      <c r="O153" s="70" t="e">
        <f>Table58[[#This Row],[Envisaged Contract Signature Date]]</f>
        <v>#REF!</v>
      </c>
    </row>
    <row r="154" spans="1:15" ht="28.8" x14ac:dyDescent="0.3">
      <c r="A154" t="s">
        <v>873</v>
      </c>
      <c r="B154" s="69" t="s">
        <v>880</v>
      </c>
      <c r="C154" s="69" t="s">
        <v>12</v>
      </c>
      <c r="D154" t="s">
        <v>127</v>
      </c>
      <c r="E154" s="69" t="s">
        <v>397</v>
      </c>
      <c r="F154" t="s">
        <v>151</v>
      </c>
      <c r="H154" s="69" t="s">
        <v>112</v>
      </c>
      <c r="J154" s="70" t="e">
        <f>#REF!+7</f>
        <v>#REF!</v>
      </c>
      <c r="K154" s="70" t="e">
        <f>Table58[[#This Row],[Envisaged publishing date]]+21</f>
        <v>#REF!</v>
      </c>
      <c r="L154" s="70" t="e">
        <f>Table58[[#This Row],[Envisaged closing date of bid]]+7</f>
        <v>#REF!</v>
      </c>
      <c r="M154" s="70" t="e">
        <f>Table58[[#This Row],[Envisaged Bid response Screening]]+90</f>
        <v>#REF!</v>
      </c>
      <c r="N154" s="70" t="e">
        <f>Table58[[#This Row],[Envisaged Bid Award]]+9</f>
        <v>#REF!</v>
      </c>
      <c r="O154" s="70" t="e">
        <f>Table58[[#This Row],[Envisaged Contract Signature Date]]</f>
        <v>#REF!</v>
      </c>
    </row>
    <row r="155" spans="1:15" ht="28.8" x14ac:dyDescent="0.3">
      <c r="A155" t="s">
        <v>873</v>
      </c>
      <c r="B155" s="69" t="s">
        <v>879</v>
      </c>
      <c r="C155" s="69" t="s">
        <v>4</v>
      </c>
      <c r="F155" t="s">
        <v>114</v>
      </c>
      <c r="G155" s="69" t="s">
        <v>220</v>
      </c>
      <c r="H155" s="69" t="s">
        <v>112</v>
      </c>
      <c r="J155" s="70" t="e">
        <f>#REF!+7</f>
        <v>#REF!</v>
      </c>
      <c r="K155" s="70" t="e">
        <f>Table58[[#This Row],[Envisaged publishing date]]+21</f>
        <v>#REF!</v>
      </c>
      <c r="L155" s="70" t="e">
        <f>Table58[[#This Row],[Envisaged closing date of bid]]+7</f>
        <v>#REF!</v>
      </c>
      <c r="M155" s="70" t="e">
        <f>Table58[[#This Row],[Envisaged Bid response Screening]]+90</f>
        <v>#REF!</v>
      </c>
      <c r="N155" s="70" t="e">
        <f>Table58[[#This Row],[Envisaged Bid Award]]+9</f>
        <v>#REF!</v>
      </c>
      <c r="O155" s="70" t="e">
        <f>Table58[[#This Row],[Envisaged Contract Signature Date]]</f>
        <v>#REF!</v>
      </c>
    </row>
    <row r="156" spans="1:15" ht="28.8" x14ac:dyDescent="0.3">
      <c r="A156" t="s">
        <v>873</v>
      </c>
      <c r="B156" s="69" t="s">
        <v>878</v>
      </c>
      <c r="C156" s="69" t="s">
        <v>19</v>
      </c>
      <c r="D156" t="s">
        <v>127</v>
      </c>
      <c r="E156" s="69" t="s">
        <v>397</v>
      </c>
      <c r="F156" t="s">
        <v>151</v>
      </c>
      <c r="G156" s="69" t="s">
        <v>877</v>
      </c>
      <c r="H156" s="69" t="s">
        <v>112</v>
      </c>
      <c r="J156" s="70" t="e">
        <f>#REF!+7</f>
        <v>#REF!</v>
      </c>
      <c r="K156" s="70" t="e">
        <f>Table58[[#This Row],[Envisaged publishing date]]+21</f>
        <v>#REF!</v>
      </c>
      <c r="L156" s="70" t="e">
        <f>Table58[[#This Row],[Envisaged closing date of bid]]+7</f>
        <v>#REF!</v>
      </c>
      <c r="M156" s="70" t="e">
        <f>Table58[[#This Row],[Envisaged Bid response Screening]]+90</f>
        <v>#REF!</v>
      </c>
      <c r="N156" s="70" t="e">
        <f>Table58[[#This Row],[Envisaged Bid Award]]+9</f>
        <v>#REF!</v>
      </c>
      <c r="O156" s="70" t="e">
        <f>Table58[[#This Row],[Envisaged Contract Signature Date]]</f>
        <v>#REF!</v>
      </c>
    </row>
    <row r="157" spans="1:15" ht="28.8" x14ac:dyDescent="0.3">
      <c r="A157" t="s">
        <v>873</v>
      </c>
      <c r="B157" s="69" t="s">
        <v>876</v>
      </c>
      <c r="C157" s="69" t="s">
        <v>9</v>
      </c>
      <c r="D157" t="s">
        <v>123</v>
      </c>
      <c r="F157" t="s">
        <v>114</v>
      </c>
      <c r="G157" s="69" t="s">
        <v>872</v>
      </c>
      <c r="H157" s="69" t="s">
        <v>112</v>
      </c>
      <c r="J157" s="70" t="e">
        <f>#REF!+7</f>
        <v>#REF!</v>
      </c>
      <c r="K157" s="70" t="e">
        <f>Table58[[#This Row],[Envisaged publishing date]]+21</f>
        <v>#REF!</v>
      </c>
      <c r="L157" s="70" t="e">
        <f>Table58[[#This Row],[Envisaged closing date of bid]]+7</f>
        <v>#REF!</v>
      </c>
      <c r="M157" s="70" t="e">
        <f>Table58[[#This Row],[Envisaged Bid response Screening]]+90</f>
        <v>#REF!</v>
      </c>
      <c r="N157" s="70" t="e">
        <f>Table58[[#This Row],[Envisaged Bid Award]]+9</f>
        <v>#REF!</v>
      </c>
      <c r="O157" s="70" t="e">
        <f>Table58[[#This Row],[Envisaged Contract Signature Date]]</f>
        <v>#REF!</v>
      </c>
    </row>
    <row r="158" spans="1:15" ht="28.8" x14ac:dyDescent="0.3">
      <c r="A158" t="s">
        <v>873</v>
      </c>
      <c r="B158" s="69" t="s">
        <v>875</v>
      </c>
      <c r="C158" s="69" t="s">
        <v>80</v>
      </c>
      <c r="D158" t="s">
        <v>159</v>
      </c>
      <c r="E158" s="69" t="s">
        <v>80</v>
      </c>
      <c r="F158" t="s">
        <v>151</v>
      </c>
      <c r="G158" s="69" t="s">
        <v>872</v>
      </c>
      <c r="H158" s="69" t="s">
        <v>112</v>
      </c>
      <c r="J158" s="70" t="e">
        <f>#REF!+7</f>
        <v>#REF!</v>
      </c>
      <c r="K158" s="70" t="e">
        <f>Table58[[#This Row],[Envisaged publishing date]]+21</f>
        <v>#REF!</v>
      </c>
      <c r="L158" s="70" t="e">
        <f>Table58[[#This Row],[Envisaged closing date of bid]]+7</f>
        <v>#REF!</v>
      </c>
      <c r="M158" s="70" t="e">
        <f>Table58[[#This Row],[Envisaged Bid response Screening]]+90</f>
        <v>#REF!</v>
      </c>
      <c r="N158" s="70" t="e">
        <f>Table58[[#This Row],[Envisaged Bid Award]]+9</f>
        <v>#REF!</v>
      </c>
      <c r="O158" s="70" t="e">
        <f>Table58[[#This Row],[Envisaged Contract Signature Date]]</f>
        <v>#REF!</v>
      </c>
    </row>
    <row r="159" spans="1:15" ht="28.8" x14ac:dyDescent="0.3">
      <c r="A159" t="s">
        <v>873</v>
      </c>
      <c r="B159" s="69" t="s">
        <v>874</v>
      </c>
      <c r="C159" s="69" t="s">
        <v>29</v>
      </c>
      <c r="D159" t="s">
        <v>139</v>
      </c>
      <c r="E159" s="69" t="s">
        <v>187</v>
      </c>
      <c r="F159" t="s">
        <v>114</v>
      </c>
      <c r="G159" s="69" t="s">
        <v>872</v>
      </c>
      <c r="H159" s="69" t="s">
        <v>112</v>
      </c>
      <c r="J159" s="70" t="e">
        <f>#REF!+7</f>
        <v>#REF!</v>
      </c>
      <c r="K159" s="70" t="e">
        <f>Table58[[#This Row],[Envisaged publishing date]]+21</f>
        <v>#REF!</v>
      </c>
      <c r="L159" s="70" t="e">
        <f>Table58[[#This Row],[Envisaged closing date of bid]]+7</f>
        <v>#REF!</v>
      </c>
      <c r="M159" s="70" t="e">
        <f>Table58[[#This Row],[Envisaged Bid response Screening]]+90</f>
        <v>#REF!</v>
      </c>
      <c r="N159" s="70" t="e">
        <f>Table58[[#This Row],[Envisaged Bid Award]]+9</f>
        <v>#REF!</v>
      </c>
      <c r="O159" s="70" t="e">
        <f>Table58[[#This Row],[Envisaged Contract Signature Date]]</f>
        <v>#REF!</v>
      </c>
    </row>
    <row r="160" spans="1:15" ht="28.8" x14ac:dyDescent="0.3">
      <c r="A160" t="s">
        <v>873</v>
      </c>
      <c r="B160" s="69" t="s">
        <v>37</v>
      </c>
      <c r="C160" s="69" t="s">
        <v>82</v>
      </c>
      <c r="D160" t="s">
        <v>139</v>
      </c>
      <c r="F160" t="s">
        <v>114</v>
      </c>
      <c r="G160" s="69" t="s">
        <v>872</v>
      </c>
      <c r="H160" s="69" t="s">
        <v>112</v>
      </c>
      <c r="J160" s="70" t="e">
        <f>#REF!+7</f>
        <v>#REF!</v>
      </c>
      <c r="K160" s="70" t="e">
        <f>Table58[[#This Row],[Envisaged publishing date]]+21</f>
        <v>#REF!</v>
      </c>
      <c r="L160" s="70" t="e">
        <f>Table58[[#This Row],[Envisaged closing date of bid]]+7</f>
        <v>#REF!</v>
      </c>
      <c r="M160" s="70" t="e">
        <f>Table58[[#This Row],[Envisaged Bid response Screening]]+90</f>
        <v>#REF!</v>
      </c>
      <c r="N160" s="70" t="e">
        <f>Table58[[#This Row],[Envisaged Bid Award]]+9</f>
        <v>#REF!</v>
      </c>
      <c r="O160" s="70" t="e">
        <f>Table58[[#This Row],[Envisaged Contract Signature Date]]</f>
        <v>#REF!</v>
      </c>
    </row>
    <row r="161" spans="1:15" hidden="1" x14ac:dyDescent="0.3"/>
    <row r="162" spans="1:15" hidden="1" x14ac:dyDescent="0.3"/>
    <row r="163" spans="1:15" hidden="1" x14ac:dyDescent="0.3"/>
    <row r="164" spans="1:15" hidden="1" x14ac:dyDescent="0.3"/>
    <row r="165" spans="1:15" hidden="1" x14ac:dyDescent="0.3"/>
    <row r="166" spans="1:15" ht="28.8" x14ac:dyDescent="0.3">
      <c r="A166" t="s">
        <v>520</v>
      </c>
      <c r="B166" s="69" t="s">
        <v>680</v>
      </c>
      <c r="C166" s="69" t="s">
        <v>7</v>
      </c>
      <c r="D166" t="s">
        <v>169</v>
      </c>
      <c r="E166" s="69" t="s">
        <v>176</v>
      </c>
      <c r="F166" t="s">
        <v>114</v>
      </c>
      <c r="G166" s="69" t="s">
        <v>162</v>
      </c>
      <c r="H166" s="69" t="s">
        <v>112</v>
      </c>
      <c r="I166" s="69" t="s">
        <v>111</v>
      </c>
      <c r="J166" s="70" t="e">
        <f>#REF!+7</f>
        <v>#REF!</v>
      </c>
      <c r="K166" s="70" t="e">
        <f>Table58[[#This Row],[Envisaged publishing date]]+21</f>
        <v>#REF!</v>
      </c>
      <c r="L166" s="70" t="e">
        <f>Table58[[#This Row],[Envisaged closing date of bid]]+7</f>
        <v>#REF!</v>
      </c>
      <c r="M166" s="70" t="e">
        <f>Table58[[#This Row],[Envisaged Bid response Screening]]+90</f>
        <v>#REF!</v>
      </c>
      <c r="N166" s="70" t="e">
        <f>Table58[[#This Row],[Envisaged Bid Award]]+9</f>
        <v>#REF!</v>
      </c>
      <c r="O166" s="70" t="e">
        <f>Table58[[#This Row],[Envisaged Contract Signature Date]]</f>
        <v>#REF!</v>
      </c>
    </row>
    <row r="167" spans="1:15" ht="28.8" x14ac:dyDescent="0.3">
      <c r="A167" t="s">
        <v>520</v>
      </c>
      <c r="B167" s="69" t="s">
        <v>871</v>
      </c>
      <c r="C167" s="69" t="s">
        <v>9</v>
      </c>
      <c r="D167" t="s">
        <v>123</v>
      </c>
      <c r="E167" s="69" t="s">
        <v>596</v>
      </c>
      <c r="F167" t="s">
        <v>114</v>
      </c>
      <c r="G167" s="69" t="s">
        <v>162</v>
      </c>
      <c r="H167" s="69" t="s">
        <v>112</v>
      </c>
      <c r="I167" s="69" t="s">
        <v>111</v>
      </c>
      <c r="J167" s="70" t="e">
        <f>#REF!+7</f>
        <v>#REF!</v>
      </c>
      <c r="K167" s="70" t="e">
        <f>Table58[[#This Row],[Envisaged publishing date]]+21</f>
        <v>#REF!</v>
      </c>
      <c r="L167" s="70" t="e">
        <f>Table58[[#This Row],[Envisaged closing date of bid]]+7</f>
        <v>#REF!</v>
      </c>
      <c r="M167" s="70" t="e">
        <f>Table58[[#This Row],[Envisaged Bid response Screening]]+90</f>
        <v>#REF!</v>
      </c>
      <c r="N167" s="70" t="e">
        <f>Table58[[#This Row],[Envisaged Bid Award]]+9</f>
        <v>#REF!</v>
      </c>
      <c r="O167" s="70" t="e">
        <f>Table58[[#This Row],[Envisaged Contract Signature Date]]</f>
        <v>#REF!</v>
      </c>
    </row>
    <row r="168" spans="1:15" hidden="1" x14ac:dyDescent="0.3"/>
    <row r="169" spans="1:15" ht="28.8" x14ac:dyDescent="0.3">
      <c r="A169" t="s">
        <v>520</v>
      </c>
      <c r="B169" s="69" t="s">
        <v>870</v>
      </c>
      <c r="C169" s="69" t="s">
        <v>82</v>
      </c>
      <c r="D169" t="s">
        <v>123</v>
      </c>
      <c r="E169" s="69" t="s">
        <v>430</v>
      </c>
      <c r="F169" t="s">
        <v>114</v>
      </c>
      <c r="G169" s="69" t="s">
        <v>179</v>
      </c>
      <c r="H169" s="69" t="s">
        <v>112</v>
      </c>
      <c r="I169" s="69" t="s">
        <v>111</v>
      </c>
      <c r="J169" s="70" t="e">
        <f>#REF!+7</f>
        <v>#REF!</v>
      </c>
      <c r="K169" s="70" t="e">
        <f>Table58[[#This Row],[Envisaged publishing date]]+21</f>
        <v>#REF!</v>
      </c>
      <c r="L169" s="70" t="e">
        <f>Table58[[#This Row],[Envisaged closing date of bid]]+7</f>
        <v>#REF!</v>
      </c>
      <c r="M169" s="70" t="e">
        <f>Table58[[#This Row],[Envisaged Bid response Screening]]+90</f>
        <v>#REF!</v>
      </c>
      <c r="N169" s="70" t="e">
        <f>Table58[[#This Row],[Envisaged Bid Award]]+9</f>
        <v>#REF!</v>
      </c>
      <c r="O169" s="70" t="e">
        <f>Table58[[#This Row],[Envisaged Contract Signature Date]]</f>
        <v>#REF!</v>
      </c>
    </row>
    <row r="170" spans="1:15" hidden="1" x14ac:dyDescent="0.3"/>
    <row r="171" spans="1:15" ht="57.6" x14ac:dyDescent="0.3">
      <c r="A171" t="s">
        <v>520</v>
      </c>
      <c r="B171" s="69" t="s">
        <v>869</v>
      </c>
      <c r="C171" s="69" t="s">
        <v>9</v>
      </c>
      <c r="D171" t="s">
        <v>123</v>
      </c>
      <c r="E171" s="69" t="s">
        <v>430</v>
      </c>
      <c r="F171" t="s">
        <v>114</v>
      </c>
      <c r="G171" s="69" t="s">
        <v>473</v>
      </c>
      <c r="H171" s="69" t="s">
        <v>112</v>
      </c>
      <c r="I171" s="69" t="s">
        <v>111</v>
      </c>
      <c r="J171" s="70" t="e">
        <f>#REF!+7</f>
        <v>#REF!</v>
      </c>
      <c r="K171" s="70" t="e">
        <f>Table58[[#This Row],[Envisaged publishing date]]+21</f>
        <v>#REF!</v>
      </c>
      <c r="L171" s="70" t="e">
        <f>Table58[[#This Row],[Envisaged closing date of bid]]+7</f>
        <v>#REF!</v>
      </c>
      <c r="M171" s="70" t="e">
        <f>Table58[[#This Row],[Envisaged Bid response Screening]]+90</f>
        <v>#REF!</v>
      </c>
      <c r="N171" s="70" t="e">
        <f>Table58[[#This Row],[Envisaged Bid Award]]+9</f>
        <v>#REF!</v>
      </c>
      <c r="O171" s="70" t="e">
        <f>Table58[[#This Row],[Envisaged Contract Signature Date]]</f>
        <v>#REF!</v>
      </c>
    </row>
    <row r="172" spans="1:15" hidden="1" x14ac:dyDescent="0.3"/>
    <row r="173" spans="1:15" ht="43.2" x14ac:dyDescent="0.3">
      <c r="A173" t="s">
        <v>520</v>
      </c>
      <c r="B173" s="69" t="s">
        <v>868</v>
      </c>
      <c r="C173" s="69" t="s">
        <v>9</v>
      </c>
      <c r="D173" t="s">
        <v>123</v>
      </c>
      <c r="E173" s="69" t="s">
        <v>430</v>
      </c>
      <c r="F173" t="s">
        <v>114</v>
      </c>
      <c r="G173" s="69" t="s">
        <v>473</v>
      </c>
      <c r="H173" s="69" t="s">
        <v>112</v>
      </c>
      <c r="I173" s="69" t="s">
        <v>111</v>
      </c>
      <c r="J173" s="70" t="e">
        <f>#REF!+7</f>
        <v>#REF!</v>
      </c>
      <c r="K173" s="70" t="e">
        <f>Table58[[#This Row],[Envisaged publishing date]]+21</f>
        <v>#REF!</v>
      </c>
      <c r="L173" s="70" t="e">
        <f>Table58[[#This Row],[Envisaged closing date of bid]]+7</f>
        <v>#REF!</v>
      </c>
      <c r="M173" s="70" t="e">
        <f>Table58[[#This Row],[Envisaged Bid response Screening]]+90</f>
        <v>#REF!</v>
      </c>
      <c r="N173" s="70" t="e">
        <f>Table58[[#This Row],[Envisaged Bid Award]]+9</f>
        <v>#REF!</v>
      </c>
      <c r="O173" s="70" t="e">
        <f>Table58[[#This Row],[Envisaged Contract Signature Date]]</f>
        <v>#REF!</v>
      </c>
    </row>
    <row r="174" spans="1:15" ht="28.8" x14ac:dyDescent="0.3">
      <c r="A174" t="s">
        <v>520</v>
      </c>
      <c r="B174" s="69" t="s">
        <v>867</v>
      </c>
      <c r="C174" s="69" t="s">
        <v>7</v>
      </c>
      <c r="D174" t="s">
        <v>123</v>
      </c>
      <c r="E174" s="69" t="s">
        <v>430</v>
      </c>
      <c r="F174" t="s">
        <v>114</v>
      </c>
      <c r="G174" s="69" t="s">
        <v>473</v>
      </c>
      <c r="H174" s="69" t="s">
        <v>112</v>
      </c>
      <c r="I174" s="69" t="s">
        <v>111</v>
      </c>
      <c r="J174" s="70" t="e">
        <f>#REF!+7</f>
        <v>#REF!</v>
      </c>
      <c r="K174" s="70" t="e">
        <f>Table58[[#This Row],[Envisaged publishing date]]+21</f>
        <v>#REF!</v>
      </c>
      <c r="L174" s="70" t="e">
        <f>Table58[[#This Row],[Envisaged closing date of bid]]+7</f>
        <v>#REF!</v>
      </c>
      <c r="M174" s="70" t="e">
        <f>Table58[[#This Row],[Envisaged Bid response Screening]]+90</f>
        <v>#REF!</v>
      </c>
      <c r="N174" s="70" t="e">
        <f>Table58[[#This Row],[Envisaged Bid Award]]+9</f>
        <v>#REF!</v>
      </c>
      <c r="O174" s="70" t="e">
        <f>Table58[[#This Row],[Envisaged Contract Signature Date]]</f>
        <v>#REF!</v>
      </c>
    </row>
    <row r="175" spans="1:15" ht="28.8" x14ac:dyDescent="0.3">
      <c r="A175" t="s">
        <v>520</v>
      </c>
      <c r="B175" s="69" t="s">
        <v>866</v>
      </c>
      <c r="C175" s="69" t="s">
        <v>9</v>
      </c>
      <c r="D175" t="s">
        <v>123</v>
      </c>
      <c r="E175" s="69" t="s">
        <v>430</v>
      </c>
      <c r="F175" t="s">
        <v>114</v>
      </c>
      <c r="G175" s="69" t="s">
        <v>473</v>
      </c>
      <c r="H175" s="69" t="s">
        <v>112</v>
      </c>
      <c r="I175" s="69" t="s">
        <v>111</v>
      </c>
      <c r="J175" s="70" t="e">
        <f>#REF!+7</f>
        <v>#REF!</v>
      </c>
      <c r="K175" s="70" t="e">
        <f>Table58[[#This Row],[Envisaged publishing date]]+21</f>
        <v>#REF!</v>
      </c>
      <c r="L175" s="70" t="e">
        <f>Table58[[#This Row],[Envisaged closing date of bid]]+7</f>
        <v>#REF!</v>
      </c>
      <c r="M175" s="70" t="e">
        <f>Table58[[#This Row],[Envisaged Bid response Screening]]+90</f>
        <v>#REF!</v>
      </c>
      <c r="N175" s="70" t="e">
        <f>Table58[[#This Row],[Envisaged Bid Award]]+9</f>
        <v>#REF!</v>
      </c>
      <c r="O175" s="70" t="e">
        <f>Table58[[#This Row],[Envisaged Contract Signature Date]]</f>
        <v>#REF!</v>
      </c>
    </row>
    <row r="176" spans="1:15" ht="28.8" x14ac:dyDescent="0.3">
      <c r="A176" t="s">
        <v>520</v>
      </c>
      <c r="B176" s="69" t="s">
        <v>865</v>
      </c>
      <c r="C176" s="69" t="s">
        <v>82</v>
      </c>
      <c r="D176" t="s">
        <v>123</v>
      </c>
      <c r="E176" s="69" t="s">
        <v>430</v>
      </c>
      <c r="F176" t="s">
        <v>114</v>
      </c>
      <c r="G176" s="69" t="s">
        <v>473</v>
      </c>
      <c r="H176" s="69" t="s">
        <v>112</v>
      </c>
      <c r="I176" s="69" t="s">
        <v>111</v>
      </c>
      <c r="J176" s="70" t="e">
        <f>#REF!+7</f>
        <v>#REF!</v>
      </c>
      <c r="K176" s="70" t="e">
        <f>Table58[[#This Row],[Envisaged publishing date]]+21</f>
        <v>#REF!</v>
      </c>
      <c r="L176" s="70" t="e">
        <f>Table58[[#This Row],[Envisaged closing date of bid]]+7</f>
        <v>#REF!</v>
      </c>
      <c r="M176" s="70" t="e">
        <f>Table58[[#This Row],[Envisaged Bid response Screening]]+90</f>
        <v>#REF!</v>
      </c>
      <c r="N176" s="70" t="e">
        <f>Table58[[#This Row],[Envisaged Bid Award]]+9</f>
        <v>#REF!</v>
      </c>
      <c r="O176" s="70" t="e">
        <f>Table58[[#This Row],[Envisaged Contract Signature Date]]</f>
        <v>#REF!</v>
      </c>
    </row>
    <row r="177" spans="1:15" ht="28.8" x14ac:dyDescent="0.3">
      <c r="A177" t="s">
        <v>520</v>
      </c>
      <c r="B177" s="69" t="s">
        <v>589</v>
      </c>
      <c r="C177" s="69" t="s">
        <v>4</v>
      </c>
      <c r="D177" t="s">
        <v>123</v>
      </c>
      <c r="E177" s="69" t="s">
        <v>430</v>
      </c>
      <c r="F177" t="s">
        <v>114</v>
      </c>
      <c r="G177" s="69" t="s">
        <v>162</v>
      </c>
      <c r="H177" s="69" t="s">
        <v>112</v>
      </c>
      <c r="I177" s="69" t="s">
        <v>111</v>
      </c>
      <c r="J177" s="70" t="e">
        <f>#REF!+7</f>
        <v>#REF!</v>
      </c>
      <c r="K177" s="70" t="e">
        <f>Table58[[#This Row],[Envisaged publishing date]]+21</f>
        <v>#REF!</v>
      </c>
      <c r="L177" s="70" t="e">
        <f>Table58[[#This Row],[Envisaged closing date of bid]]+7</f>
        <v>#REF!</v>
      </c>
      <c r="M177" s="70" t="e">
        <f>Table58[[#This Row],[Envisaged Bid response Screening]]+90</f>
        <v>#REF!</v>
      </c>
      <c r="N177" s="70" t="e">
        <f>Table58[[#This Row],[Envisaged Bid Award]]+9</f>
        <v>#REF!</v>
      </c>
      <c r="O177" s="70" t="e">
        <f>Table58[[#This Row],[Envisaged Contract Signature Date]]</f>
        <v>#REF!</v>
      </c>
    </row>
    <row r="178" spans="1:15" hidden="1" x14ac:dyDescent="0.3"/>
    <row r="179" spans="1:15" hidden="1" x14ac:dyDescent="0.3"/>
    <row r="180" spans="1:15" ht="28.8" x14ac:dyDescent="0.3">
      <c r="A180" t="s">
        <v>864</v>
      </c>
      <c r="B180" s="69" t="s">
        <v>863</v>
      </c>
      <c r="C180" s="69" t="s">
        <v>19</v>
      </c>
      <c r="D180" t="s">
        <v>197</v>
      </c>
      <c r="E180" s="69" t="s">
        <v>197</v>
      </c>
      <c r="F180" t="s">
        <v>151</v>
      </c>
      <c r="G180" s="69" t="s">
        <v>197</v>
      </c>
      <c r="H180" s="69" t="s">
        <v>174</v>
      </c>
      <c r="I180" s="69" t="s">
        <v>505</v>
      </c>
      <c r="J180" s="70" t="e">
        <f>#REF!+7</f>
        <v>#REF!</v>
      </c>
      <c r="K180" s="70" t="e">
        <f>Table58[[#This Row],[Envisaged publishing date]]+21</f>
        <v>#REF!</v>
      </c>
      <c r="L180" s="70" t="e">
        <f>Table58[[#This Row],[Envisaged closing date of bid]]+7</f>
        <v>#REF!</v>
      </c>
      <c r="M180" s="70" t="e">
        <f>Table58[[#This Row],[Envisaged Bid response Screening]]+90</f>
        <v>#REF!</v>
      </c>
      <c r="N180" s="70" t="e">
        <f>Table58[[#This Row],[Envisaged Bid Award]]+9</f>
        <v>#REF!</v>
      </c>
      <c r="O180" s="70" t="e">
        <f>Table58[[#This Row],[Envisaged Contract Signature Date]]</f>
        <v>#REF!</v>
      </c>
    </row>
    <row r="181" spans="1:15" x14ac:dyDescent="0.3">
      <c r="A181" t="s">
        <v>794</v>
      </c>
      <c r="B181" s="69" t="s">
        <v>862</v>
      </c>
      <c r="C181" s="69" t="s">
        <v>19</v>
      </c>
      <c r="D181" t="s">
        <v>197</v>
      </c>
      <c r="E181" s="69" t="s">
        <v>197</v>
      </c>
      <c r="F181" t="s">
        <v>151</v>
      </c>
      <c r="G181" s="69" t="s">
        <v>197</v>
      </c>
      <c r="H181" s="69" t="s">
        <v>149</v>
      </c>
      <c r="I181" s="69" t="s">
        <v>541</v>
      </c>
      <c r="J181" s="70" t="e">
        <f>#REF!+7</f>
        <v>#REF!</v>
      </c>
      <c r="K181" s="70" t="e">
        <f>Table58[[#This Row],[Envisaged publishing date]]+21</f>
        <v>#REF!</v>
      </c>
      <c r="L181" s="70" t="e">
        <f>Table58[[#This Row],[Envisaged closing date of bid]]+7</f>
        <v>#REF!</v>
      </c>
      <c r="M181" s="70" t="e">
        <f>Table58[[#This Row],[Envisaged Bid response Screening]]+90</f>
        <v>#REF!</v>
      </c>
      <c r="N181" s="70" t="e">
        <f>Table58[[#This Row],[Envisaged Bid Award]]+9</f>
        <v>#REF!</v>
      </c>
      <c r="O181" s="70" t="e">
        <f>Table58[[#This Row],[Envisaged Contract Signature Date]]</f>
        <v>#REF!</v>
      </c>
    </row>
    <row r="182" spans="1:15" hidden="1" x14ac:dyDescent="0.3"/>
    <row r="183" spans="1:15" hidden="1" x14ac:dyDescent="0.3"/>
    <row r="184" spans="1:15" ht="28.8" x14ac:dyDescent="0.3">
      <c r="A184" t="s">
        <v>794</v>
      </c>
      <c r="B184" s="69" t="s">
        <v>861</v>
      </c>
      <c r="C184" s="69" t="s">
        <v>12</v>
      </c>
      <c r="D184" t="s">
        <v>197</v>
      </c>
      <c r="E184" s="69" t="s">
        <v>197</v>
      </c>
      <c r="F184" t="s">
        <v>151</v>
      </c>
      <c r="G184" s="69" t="s">
        <v>197</v>
      </c>
      <c r="H184" s="69" t="s">
        <v>149</v>
      </c>
      <c r="I184" s="69" t="s">
        <v>111</v>
      </c>
      <c r="J184" s="70" t="e">
        <f>#REF!+7</f>
        <v>#REF!</v>
      </c>
      <c r="K184" s="70" t="e">
        <f>Table58[[#This Row],[Envisaged publishing date]]+21</f>
        <v>#REF!</v>
      </c>
      <c r="L184" s="70" t="e">
        <f>Table58[[#This Row],[Envisaged closing date of bid]]+7</f>
        <v>#REF!</v>
      </c>
      <c r="M184" s="70" t="e">
        <f>Table58[[#This Row],[Envisaged Bid response Screening]]+90</f>
        <v>#REF!</v>
      </c>
      <c r="N184" s="70" t="e">
        <f>Table58[[#This Row],[Envisaged Bid Award]]+9</f>
        <v>#REF!</v>
      </c>
      <c r="O184" s="70" t="e">
        <f>Table58[[#This Row],[Envisaged Contract Signature Date]]</f>
        <v>#REF!</v>
      </c>
    </row>
    <row r="185" spans="1:15" hidden="1" x14ac:dyDescent="0.3"/>
    <row r="186" spans="1:15" x14ac:dyDescent="0.3">
      <c r="A186" t="s">
        <v>794</v>
      </c>
      <c r="B186" s="69" t="s">
        <v>39</v>
      </c>
      <c r="C186" s="69" t="s">
        <v>82</v>
      </c>
      <c r="D186" t="s">
        <v>197</v>
      </c>
      <c r="E186" s="69" t="s">
        <v>197</v>
      </c>
      <c r="F186" t="s">
        <v>151</v>
      </c>
      <c r="G186" s="69" t="s">
        <v>197</v>
      </c>
      <c r="H186" s="69" t="s">
        <v>149</v>
      </c>
      <c r="I186" s="69" t="s">
        <v>111</v>
      </c>
      <c r="J186" s="70" t="e">
        <f>#REF!+7</f>
        <v>#REF!</v>
      </c>
      <c r="K186" s="70" t="e">
        <f>Table58[[#This Row],[Envisaged publishing date]]+21</f>
        <v>#REF!</v>
      </c>
      <c r="L186" s="70" t="e">
        <f>Table58[[#This Row],[Envisaged closing date of bid]]+7</f>
        <v>#REF!</v>
      </c>
      <c r="M186" s="70" t="e">
        <f>Table58[[#This Row],[Envisaged Bid response Screening]]+90</f>
        <v>#REF!</v>
      </c>
      <c r="N186" s="70" t="e">
        <f>Table58[[#This Row],[Envisaged Bid Award]]+9</f>
        <v>#REF!</v>
      </c>
      <c r="O186" s="70" t="e">
        <f>Table58[[#This Row],[Envisaged Contract Signature Date]]</f>
        <v>#REF!</v>
      </c>
    </row>
    <row r="187" spans="1:15" ht="28.8" x14ac:dyDescent="0.3">
      <c r="A187" t="s">
        <v>821</v>
      </c>
      <c r="B187" s="69" t="s">
        <v>54</v>
      </c>
      <c r="C187" s="69" t="s">
        <v>82</v>
      </c>
      <c r="D187" t="s">
        <v>169</v>
      </c>
      <c r="E187" s="69" t="s">
        <v>176</v>
      </c>
      <c r="F187" t="s">
        <v>114</v>
      </c>
      <c r="G187" s="69" t="s">
        <v>162</v>
      </c>
      <c r="H187" s="69" t="s">
        <v>174</v>
      </c>
      <c r="I187" s="69" t="s">
        <v>111</v>
      </c>
      <c r="J187" s="70" t="e">
        <f>#REF!+7</f>
        <v>#REF!</v>
      </c>
      <c r="K187" s="70" t="e">
        <f>Table58[[#This Row],[Envisaged publishing date]]+21</f>
        <v>#REF!</v>
      </c>
      <c r="L187" s="70" t="e">
        <f>Table58[[#This Row],[Envisaged closing date of bid]]+7</f>
        <v>#REF!</v>
      </c>
      <c r="M187" s="70" t="e">
        <f>Table58[[#This Row],[Envisaged Bid response Screening]]+90</f>
        <v>#REF!</v>
      </c>
      <c r="N187" s="70" t="e">
        <f>Table58[[#This Row],[Envisaged Bid Award]]+9</f>
        <v>#REF!</v>
      </c>
      <c r="O187" s="70" t="e">
        <f>Table58[[#This Row],[Envisaged Contract Signature Date]]</f>
        <v>#REF!</v>
      </c>
    </row>
    <row r="188" spans="1:15" ht="28.8" x14ac:dyDescent="0.3">
      <c r="A188" t="s">
        <v>821</v>
      </c>
      <c r="B188" s="69" t="s">
        <v>860</v>
      </c>
      <c r="C188" s="69" t="s">
        <v>10</v>
      </c>
      <c r="D188" t="s">
        <v>139</v>
      </c>
      <c r="E188" s="69" t="s">
        <v>221</v>
      </c>
      <c r="F188" t="s">
        <v>114</v>
      </c>
      <c r="G188" s="69" t="s">
        <v>162</v>
      </c>
      <c r="H188" s="69" t="s">
        <v>859</v>
      </c>
      <c r="I188" s="69" t="s">
        <v>111</v>
      </c>
      <c r="J188" s="70" t="e">
        <f>#REF!+7</f>
        <v>#REF!</v>
      </c>
      <c r="K188" s="70" t="e">
        <f>Table58[[#This Row],[Envisaged publishing date]]+21</f>
        <v>#REF!</v>
      </c>
      <c r="L188" s="70" t="e">
        <f>Table58[[#This Row],[Envisaged closing date of bid]]+7</f>
        <v>#REF!</v>
      </c>
      <c r="M188" s="70" t="e">
        <f>Table58[[#This Row],[Envisaged Bid response Screening]]+90</f>
        <v>#REF!</v>
      </c>
      <c r="N188" s="70" t="e">
        <f>Table58[[#This Row],[Envisaged Bid Award]]+9</f>
        <v>#REF!</v>
      </c>
      <c r="O188" s="70" t="e">
        <f>Table58[[#This Row],[Envisaged Contract Signature Date]]</f>
        <v>#REF!</v>
      </c>
    </row>
    <row r="189" spans="1:15" ht="28.8" x14ac:dyDescent="0.3">
      <c r="A189" t="s">
        <v>821</v>
      </c>
      <c r="B189" s="69" t="s">
        <v>53</v>
      </c>
      <c r="C189" s="69" t="s">
        <v>82</v>
      </c>
      <c r="D189" t="s">
        <v>116</v>
      </c>
      <c r="E189" s="69" t="s">
        <v>819</v>
      </c>
      <c r="F189" t="s">
        <v>114</v>
      </c>
      <c r="G189" s="69" t="s">
        <v>162</v>
      </c>
      <c r="H189" s="69" t="s">
        <v>149</v>
      </c>
      <c r="I189" s="69" t="s">
        <v>111</v>
      </c>
      <c r="J189" s="70" t="e">
        <f>#REF!+7</f>
        <v>#REF!</v>
      </c>
      <c r="K189" s="70" t="e">
        <f>Table58[[#This Row],[Envisaged publishing date]]+21</f>
        <v>#REF!</v>
      </c>
      <c r="L189" s="70" t="e">
        <f>Table58[[#This Row],[Envisaged closing date of bid]]+7</f>
        <v>#REF!</v>
      </c>
      <c r="M189" s="70" t="e">
        <f>Table58[[#This Row],[Envisaged Bid response Screening]]+90</f>
        <v>#REF!</v>
      </c>
      <c r="N189" s="70" t="e">
        <f>Table58[[#This Row],[Envisaged Bid Award]]+9</f>
        <v>#REF!</v>
      </c>
      <c r="O189" s="70" t="e">
        <f>Table58[[#This Row],[Envisaged Contract Signature Date]]</f>
        <v>#REF!</v>
      </c>
    </row>
    <row r="190" spans="1:15" ht="28.8" x14ac:dyDescent="0.3">
      <c r="A190" t="s">
        <v>821</v>
      </c>
      <c r="B190" s="69" t="s">
        <v>858</v>
      </c>
      <c r="C190" s="69" t="s">
        <v>12</v>
      </c>
      <c r="D190" t="s">
        <v>139</v>
      </c>
      <c r="E190" s="69" t="s">
        <v>194</v>
      </c>
      <c r="F190" t="s">
        <v>114</v>
      </c>
      <c r="G190" s="69" t="s">
        <v>162</v>
      </c>
      <c r="H190" s="69" t="s">
        <v>149</v>
      </c>
      <c r="I190" s="69" t="s">
        <v>111</v>
      </c>
      <c r="J190" s="70" t="e">
        <f>#REF!+7</f>
        <v>#REF!</v>
      </c>
      <c r="K190" s="70" t="e">
        <f>Table58[[#This Row],[Envisaged publishing date]]+21</f>
        <v>#REF!</v>
      </c>
      <c r="L190" s="70" t="e">
        <f>Table58[[#This Row],[Envisaged closing date of bid]]+7</f>
        <v>#REF!</v>
      </c>
      <c r="M190" s="70" t="e">
        <f>Table58[[#This Row],[Envisaged Bid response Screening]]+90</f>
        <v>#REF!</v>
      </c>
      <c r="N190" s="70" t="e">
        <f>Table58[[#This Row],[Envisaged Bid Award]]+9</f>
        <v>#REF!</v>
      </c>
      <c r="O190" s="70" t="e">
        <f>Table58[[#This Row],[Envisaged Contract Signature Date]]</f>
        <v>#REF!</v>
      </c>
    </row>
    <row r="191" spans="1:15" ht="28.8" x14ac:dyDescent="0.3">
      <c r="A191" t="s">
        <v>821</v>
      </c>
      <c r="B191" s="69" t="s">
        <v>857</v>
      </c>
      <c r="C191" s="69" t="s">
        <v>29</v>
      </c>
      <c r="D191" t="s">
        <v>139</v>
      </c>
      <c r="E191" s="69" t="s">
        <v>187</v>
      </c>
      <c r="F191" t="s">
        <v>114</v>
      </c>
      <c r="G191" s="69" t="s">
        <v>162</v>
      </c>
      <c r="H191" s="69" t="s">
        <v>149</v>
      </c>
      <c r="I191" s="69" t="s">
        <v>111</v>
      </c>
      <c r="J191" s="70" t="e">
        <f>#REF!+7</f>
        <v>#REF!</v>
      </c>
      <c r="K191" s="70" t="e">
        <f>Table58[[#This Row],[Envisaged publishing date]]+21</f>
        <v>#REF!</v>
      </c>
      <c r="L191" s="70" t="e">
        <f>Table58[[#This Row],[Envisaged closing date of bid]]+7</f>
        <v>#REF!</v>
      </c>
      <c r="M191" s="70" t="e">
        <f>Table58[[#This Row],[Envisaged Bid response Screening]]+90</f>
        <v>#REF!</v>
      </c>
      <c r="N191" s="70" t="e">
        <f>Table58[[#This Row],[Envisaged Bid Award]]+9</f>
        <v>#REF!</v>
      </c>
      <c r="O191" s="70" t="e">
        <f>Table58[[#This Row],[Envisaged Contract Signature Date]]</f>
        <v>#REF!</v>
      </c>
    </row>
    <row r="192" spans="1:15" ht="28.8" x14ac:dyDescent="0.3">
      <c r="A192" t="s">
        <v>821</v>
      </c>
      <c r="B192" s="69" t="s">
        <v>856</v>
      </c>
      <c r="C192" s="69" t="s">
        <v>29</v>
      </c>
      <c r="D192" t="s">
        <v>116</v>
      </c>
      <c r="E192" s="69" t="s">
        <v>183</v>
      </c>
      <c r="F192" t="s">
        <v>114</v>
      </c>
      <c r="G192" s="69" t="s">
        <v>162</v>
      </c>
      <c r="H192" s="69" t="s">
        <v>149</v>
      </c>
      <c r="I192" s="69" t="s">
        <v>111</v>
      </c>
      <c r="J192" s="70" t="e">
        <f>#REF!+7</f>
        <v>#REF!</v>
      </c>
      <c r="K192" s="70" t="e">
        <f>Table58[[#This Row],[Envisaged publishing date]]+21</f>
        <v>#REF!</v>
      </c>
      <c r="L192" s="70" t="e">
        <f>Table58[[#This Row],[Envisaged closing date of bid]]+7</f>
        <v>#REF!</v>
      </c>
      <c r="M192" s="70" t="e">
        <f>Table58[[#This Row],[Envisaged Bid response Screening]]+90</f>
        <v>#REF!</v>
      </c>
      <c r="N192" s="70" t="e">
        <f>Table58[[#This Row],[Envisaged Bid Award]]+9</f>
        <v>#REF!</v>
      </c>
      <c r="O192" s="70" t="e">
        <f>Table58[[#This Row],[Envisaged Contract Signature Date]]</f>
        <v>#REF!</v>
      </c>
    </row>
    <row r="193" spans="1:15" ht="28.8" x14ac:dyDescent="0.3">
      <c r="A193" t="s">
        <v>821</v>
      </c>
      <c r="B193" s="69" t="s">
        <v>855</v>
      </c>
      <c r="C193" s="69" t="s">
        <v>7</v>
      </c>
      <c r="D193" t="s">
        <v>169</v>
      </c>
      <c r="E193" s="69" t="s">
        <v>176</v>
      </c>
      <c r="F193" t="s">
        <v>114</v>
      </c>
      <c r="G193" s="69" t="s">
        <v>162</v>
      </c>
      <c r="H193" s="69" t="s">
        <v>149</v>
      </c>
      <c r="I193" s="69" t="s">
        <v>111</v>
      </c>
      <c r="J193" s="70" t="e">
        <f>#REF!+7</f>
        <v>#REF!</v>
      </c>
      <c r="K193" s="70" t="e">
        <f>Table58[[#This Row],[Envisaged publishing date]]+21</f>
        <v>#REF!</v>
      </c>
      <c r="L193" s="70" t="e">
        <f>Table58[[#This Row],[Envisaged closing date of bid]]+7</f>
        <v>#REF!</v>
      </c>
      <c r="M193" s="70" t="e">
        <f>Table58[[#This Row],[Envisaged Bid response Screening]]+90</f>
        <v>#REF!</v>
      </c>
      <c r="N193" s="70" t="e">
        <f>Table58[[#This Row],[Envisaged Bid Award]]+9</f>
        <v>#REF!</v>
      </c>
      <c r="O193" s="70" t="e">
        <f>Table58[[#This Row],[Envisaged Contract Signature Date]]</f>
        <v>#REF!</v>
      </c>
    </row>
    <row r="194" spans="1:15" ht="28.8" x14ac:dyDescent="0.3">
      <c r="A194" t="s">
        <v>821</v>
      </c>
      <c r="B194" s="69" t="s">
        <v>854</v>
      </c>
      <c r="C194" s="69" t="s">
        <v>4</v>
      </c>
      <c r="D194" t="s">
        <v>116</v>
      </c>
      <c r="E194" s="69" t="s">
        <v>183</v>
      </c>
      <c r="F194" t="s">
        <v>114</v>
      </c>
      <c r="G194" s="69" t="s">
        <v>162</v>
      </c>
      <c r="H194" s="69" t="s">
        <v>149</v>
      </c>
      <c r="I194" s="69" t="s">
        <v>111</v>
      </c>
      <c r="J194" s="70" t="e">
        <f>#REF!+7</f>
        <v>#REF!</v>
      </c>
      <c r="K194" s="70" t="e">
        <f>Table58[[#This Row],[Envisaged publishing date]]+21</f>
        <v>#REF!</v>
      </c>
      <c r="L194" s="70" t="e">
        <f>Table58[[#This Row],[Envisaged closing date of bid]]+7</f>
        <v>#REF!</v>
      </c>
      <c r="M194" s="70" t="e">
        <f>Table58[[#This Row],[Envisaged Bid response Screening]]+90</f>
        <v>#REF!</v>
      </c>
      <c r="N194" s="70" t="e">
        <f>Table58[[#This Row],[Envisaged Bid Award]]+9</f>
        <v>#REF!</v>
      </c>
      <c r="O194" s="70" t="e">
        <f>Table58[[#This Row],[Envisaged Contract Signature Date]]</f>
        <v>#REF!</v>
      </c>
    </row>
    <row r="195" spans="1:15" ht="28.8" x14ac:dyDescent="0.3">
      <c r="A195" t="s">
        <v>821</v>
      </c>
      <c r="B195" s="69" t="s">
        <v>853</v>
      </c>
      <c r="C195" s="69" t="s">
        <v>7</v>
      </c>
      <c r="D195" t="s">
        <v>169</v>
      </c>
      <c r="E195" s="69" t="s">
        <v>176</v>
      </c>
      <c r="F195" t="s">
        <v>114</v>
      </c>
      <c r="G195" s="69" t="s">
        <v>162</v>
      </c>
      <c r="H195" s="69" t="s">
        <v>149</v>
      </c>
      <c r="I195" s="69" t="s">
        <v>111</v>
      </c>
      <c r="J195" s="70" t="e">
        <f>#REF!+7</f>
        <v>#REF!</v>
      </c>
      <c r="K195" s="70" t="e">
        <f>Table58[[#This Row],[Envisaged publishing date]]+21</f>
        <v>#REF!</v>
      </c>
      <c r="L195" s="70" t="e">
        <f>Table58[[#This Row],[Envisaged closing date of bid]]+7</f>
        <v>#REF!</v>
      </c>
      <c r="M195" s="70" t="e">
        <f>Table58[[#This Row],[Envisaged Bid response Screening]]+90</f>
        <v>#REF!</v>
      </c>
      <c r="N195" s="70" t="e">
        <f>Table58[[#This Row],[Envisaged Bid Award]]+9</f>
        <v>#REF!</v>
      </c>
      <c r="O195" s="70" t="e">
        <f>Table58[[#This Row],[Envisaged Contract Signature Date]]</f>
        <v>#REF!</v>
      </c>
    </row>
    <row r="196" spans="1:15" x14ac:dyDescent="0.3">
      <c r="A196" t="s">
        <v>821</v>
      </c>
      <c r="B196" s="69" t="s">
        <v>67</v>
      </c>
      <c r="C196" s="69" t="s">
        <v>82</v>
      </c>
      <c r="D196" t="s">
        <v>169</v>
      </c>
      <c r="E196" s="69" t="s">
        <v>176</v>
      </c>
      <c r="F196" t="s">
        <v>114</v>
      </c>
      <c r="G196" s="69" t="s">
        <v>473</v>
      </c>
      <c r="H196" s="69" t="s">
        <v>149</v>
      </c>
      <c r="I196" s="69" t="s">
        <v>111</v>
      </c>
      <c r="J196" s="70" t="e">
        <f>#REF!+7</f>
        <v>#REF!</v>
      </c>
      <c r="K196" s="70" t="e">
        <f>Table58[[#This Row],[Envisaged publishing date]]+21</f>
        <v>#REF!</v>
      </c>
      <c r="L196" s="70" t="e">
        <f>Table58[[#This Row],[Envisaged closing date of bid]]+7</f>
        <v>#REF!</v>
      </c>
      <c r="M196" s="70" t="e">
        <f>Table58[[#This Row],[Envisaged Bid response Screening]]+90</f>
        <v>#REF!</v>
      </c>
      <c r="N196" s="70" t="e">
        <f>Table58[[#This Row],[Envisaged Bid Award]]+9</f>
        <v>#REF!</v>
      </c>
      <c r="O196" s="70" t="e">
        <f>Table58[[#This Row],[Envisaged Contract Signature Date]]</f>
        <v>#REF!</v>
      </c>
    </row>
    <row r="197" spans="1:15" ht="28.8" x14ac:dyDescent="0.3">
      <c r="A197" t="s">
        <v>821</v>
      </c>
      <c r="B197" s="69" t="s">
        <v>852</v>
      </c>
      <c r="C197" s="69" t="s">
        <v>13</v>
      </c>
      <c r="D197" t="s">
        <v>139</v>
      </c>
      <c r="E197" s="69" t="s">
        <v>194</v>
      </c>
      <c r="F197" t="s">
        <v>114</v>
      </c>
      <c r="G197" s="69" t="s">
        <v>162</v>
      </c>
      <c r="H197" s="69" t="s">
        <v>533</v>
      </c>
      <c r="I197" s="69" t="s">
        <v>111</v>
      </c>
      <c r="J197" s="70" t="e">
        <f>#REF!+7</f>
        <v>#REF!</v>
      </c>
      <c r="K197" s="70" t="e">
        <f>Table58[[#This Row],[Envisaged publishing date]]+21</f>
        <v>#REF!</v>
      </c>
      <c r="L197" s="70" t="e">
        <f>Table58[[#This Row],[Envisaged closing date of bid]]+7</f>
        <v>#REF!</v>
      </c>
      <c r="M197" s="70" t="e">
        <f>Table58[[#This Row],[Envisaged Bid response Screening]]+90</f>
        <v>#REF!</v>
      </c>
      <c r="N197" s="70" t="e">
        <f>Table58[[#This Row],[Envisaged Bid Award]]+9</f>
        <v>#REF!</v>
      </c>
      <c r="O197" s="70" t="e">
        <f>Table58[[#This Row],[Envisaged Contract Signature Date]]</f>
        <v>#REF!</v>
      </c>
    </row>
    <row r="198" spans="1:15" ht="28.8" x14ac:dyDescent="0.3">
      <c r="A198" t="s">
        <v>821</v>
      </c>
      <c r="B198" s="69" t="s">
        <v>44</v>
      </c>
      <c r="C198" s="69" t="s">
        <v>82</v>
      </c>
      <c r="D198" t="s">
        <v>169</v>
      </c>
      <c r="E198" s="69" t="s">
        <v>176</v>
      </c>
      <c r="F198" t="s">
        <v>114</v>
      </c>
      <c r="G198" s="69" t="s">
        <v>473</v>
      </c>
      <c r="H198" s="69" t="s">
        <v>149</v>
      </c>
      <c r="I198" s="69" t="s">
        <v>505</v>
      </c>
      <c r="J198" s="70" t="e">
        <f>#REF!+7</f>
        <v>#REF!</v>
      </c>
      <c r="K198" s="70" t="e">
        <f>Table58[[#This Row],[Envisaged publishing date]]+21</f>
        <v>#REF!</v>
      </c>
      <c r="L198" s="70" t="e">
        <f>Table58[[#This Row],[Envisaged closing date of bid]]+7</f>
        <v>#REF!</v>
      </c>
      <c r="M198" s="70" t="e">
        <f>Table58[[#This Row],[Envisaged Bid response Screening]]+90</f>
        <v>#REF!</v>
      </c>
      <c r="N198" s="70" t="e">
        <f>Table58[[#This Row],[Envisaged Bid Award]]+9</f>
        <v>#REF!</v>
      </c>
      <c r="O198" s="70" t="e">
        <f>Table58[[#This Row],[Envisaged Contract Signature Date]]</f>
        <v>#REF!</v>
      </c>
    </row>
    <row r="199" spans="1:15" ht="28.8" x14ac:dyDescent="0.3">
      <c r="A199" t="s">
        <v>821</v>
      </c>
      <c r="B199" s="69" t="s">
        <v>851</v>
      </c>
      <c r="C199" s="69" t="s">
        <v>13</v>
      </c>
      <c r="D199" t="s">
        <v>139</v>
      </c>
      <c r="E199" s="69" t="s">
        <v>194</v>
      </c>
      <c r="F199" t="s">
        <v>114</v>
      </c>
      <c r="G199" s="69" t="s">
        <v>162</v>
      </c>
      <c r="H199" s="69" t="s">
        <v>533</v>
      </c>
      <c r="I199" s="69" t="s">
        <v>111</v>
      </c>
      <c r="J199" s="70" t="e">
        <f>#REF!+7</f>
        <v>#REF!</v>
      </c>
      <c r="K199" s="70" t="e">
        <f>Table58[[#This Row],[Envisaged publishing date]]+21</f>
        <v>#REF!</v>
      </c>
      <c r="L199" s="70" t="e">
        <f>Table58[[#This Row],[Envisaged closing date of bid]]+7</f>
        <v>#REF!</v>
      </c>
      <c r="M199" s="70" t="e">
        <f>Table58[[#This Row],[Envisaged Bid response Screening]]+90</f>
        <v>#REF!</v>
      </c>
      <c r="N199" s="70" t="e">
        <f>Table58[[#This Row],[Envisaged Bid Award]]+9</f>
        <v>#REF!</v>
      </c>
      <c r="O199" s="70" t="e">
        <f>Table58[[#This Row],[Envisaged Contract Signature Date]]</f>
        <v>#REF!</v>
      </c>
    </row>
    <row r="200" spans="1:15" ht="28.8" x14ac:dyDescent="0.3">
      <c r="A200" t="s">
        <v>821</v>
      </c>
      <c r="B200" s="69" t="s">
        <v>850</v>
      </c>
      <c r="C200" s="69" t="s">
        <v>4</v>
      </c>
      <c r="D200" t="s">
        <v>116</v>
      </c>
      <c r="E200" s="69" t="s">
        <v>183</v>
      </c>
      <c r="F200" t="s">
        <v>114</v>
      </c>
      <c r="G200" s="69" t="s">
        <v>162</v>
      </c>
      <c r="H200" s="69" t="s">
        <v>533</v>
      </c>
      <c r="I200" s="69" t="s">
        <v>111</v>
      </c>
      <c r="J200" s="70" t="e">
        <f>#REF!+7</f>
        <v>#REF!</v>
      </c>
      <c r="K200" s="70" t="e">
        <f>Table58[[#This Row],[Envisaged publishing date]]+21</f>
        <v>#REF!</v>
      </c>
      <c r="L200" s="70" t="e">
        <f>Table58[[#This Row],[Envisaged closing date of bid]]+7</f>
        <v>#REF!</v>
      </c>
      <c r="M200" s="70" t="e">
        <f>Table58[[#This Row],[Envisaged Bid response Screening]]+90</f>
        <v>#REF!</v>
      </c>
      <c r="N200" s="70" t="e">
        <f>Table58[[#This Row],[Envisaged Bid Award]]+9</f>
        <v>#REF!</v>
      </c>
      <c r="O200" s="70" t="e">
        <f>Table58[[#This Row],[Envisaged Contract Signature Date]]</f>
        <v>#REF!</v>
      </c>
    </row>
    <row r="201" spans="1:15" ht="28.8" x14ac:dyDescent="0.3">
      <c r="A201" t="s">
        <v>821</v>
      </c>
      <c r="B201" s="69" t="s">
        <v>849</v>
      </c>
      <c r="C201" s="69" t="s">
        <v>4</v>
      </c>
      <c r="D201" t="s">
        <v>116</v>
      </c>
      <c r="E201" s="69" t="s">
        <v>183</v>
      </c>
      <c r="F201" t="s">
        <v>114</v>
      </c>
      <c r="G201" s="69" t="s">
        <v>162</v>
      </c>
      <c r="H201" s="69" t="s">
        <v>149</v>
      </c>
      <c r="I201" s="69" t="s">
        <v>111</v>
      </c>
      <c r="J201" s="70" t="e">
        <f>#REF!+7</f>
        <v>#REF!</v>
      </c>
      <c r="K201" s="70" t="e">
        <f>Table58[[#This Row],[Envisaged publishing date]]+21</f>
        <v>#REF!</v>
      </c>
      <c r="L201" s="70" t="e">
        <f>Table58[[#This Row],[Envisaged closing date of bid]]+7</f>
        <v>#REF!</v>
      </c>
      <c r="M201" s="70" t="e">
        <f>Table58[[#This Row],[Envisaged Bid response Screening]]+90</f>
        <v>#REF!</v>
      </c>
      <c r="N201" s="70" t="e">
        <f>Table58[[#This Row],[Envisaged Bid Award]]+9</f>
        <v>#REF!</v>
      </c>
      <c r="O201" s="70" t="e">
        <f>Table58[[#This Row],[Envisaged Contract Signature Date]]</f>
        <v>#REF!</v>
      </c>
    </row>
    <row r="202" spans="1:15" ht="28.8" x14ac:dyDescent="0.3">
      <c r="A202" t="s">
        <v>821</v>
      </c>
      <c r="B202" s="69" t="s">
        <v>848</v>
      </c>
      <c r="C202" s="69" t="s">
        <v>4</v>
      </c>
      <c r="D202" t="s">
        <v>116</v>
      </c>
      <c r="E202" s="69" t="s">
        <v>183</v>
      </c>
      <c r="F202" t="s">
        <v>114</v>
      </c>
      <c r="G202" s="69" t="s">
        <v>162</v>
      </c>
      <c r="H202" s="69" t="s">
        <v>149</v>
      </c>
      <c r="I202" s="69" t="s">
        <v>111</v>
      </c>
      <c r="J202" s="70" t="e">
        <f>#REF!+7</f>
        <v>#REF!</v>
      </c>
      <c r="K202" s="70" t="e">
        <f>Table58[[#This Row],[Envisaged publishing date]]+21</f>
        <v>#REF!</v>
      </c>
      <c r="L202" s="70" t="e">
        <f>Table58[[#This Row],[Envisaged closing date of bid]]+7</f>
        <v>#REF!</v>
      </c>
      <c r="M202" s="70" t="e">
        <f>Table58[[#This Row],[Envisaged Bid response Screening]]+90</f>
        <v>#REF!</v>
      </c>
      <c r="N202" s="70" t="e">
        <f>Table58[[#This Row],[Envisaged Bid Award]]+9</f>
        <v>#REF!</v>
      </c>
      <c r="O202" s="70" t="e">
        <f>Table58[[#This Row],[Envisaged Contract Signature Date]]</f>
        <v>#REF!</v>
      </c>
    </row>
    <row r="203" spans="1:15" x14ac:dyDescent="0.3">
      <c r="A203" t="s">
        <v>821</v>
      </c>
      <c r="B203" s="69" t="s">
        <v>847</v>
      </c>
      <c r="C203" s="69" t="s">
        <v>7</v>
      </c>
      <c r="D203" t="s">
        <v>169</v>
      </c>
      <c r="E203" s="69" t="s">
        <v>176</v>
      </c>
      <c r="F203" t="s">
        <v>114</v>
      </c>
      <c r="G203" s="69" t="s">
        <v>473</v>
      </c>
      <c r="H203" s="69" t="s">
        <v>149</v>
      </c>
      <c r="I203" s="69" t="s">
        <v>111</v>
      </c>
      <c r="J203" s="70" t="e">
        <f>#REF!+7</f>
        <v>#REF!</v>
      </c>
      <c r="K203" s="70" t="e">
        <f>Table58[[#This Row],[Envisaged publishing date]]+21</f>
        <v>#REF!</v>
      </c>
      <c r="L203" s="70" t="e">
        <f>Table58[[#This Row],[Envisaged closing date of bid]]+7</f>
        <v>#REF!</v>
      </c>
      <c r="M203" s="70" t="e">
        <f>Table58[[#This Row],[Envisaged Bid response Screening]]+90</f>
        <v>#REF!</v>
      </c>
      <c r="N203" s="70" t="e">
        <f>Table58[[#This Row],[Envisaged Bid Award]]+9</f>
        <v>#REF!</v>
      </c>
      <c r="O203" s="70" t="e">
        <f>Table58[[#This Row],[Envisaged Contract Signature Date]]</f>
        <v>#REF!</v>
      </c>
    </row>
    <row r="204" spans="1:15" ht="28.8" x14ac:dyDescent="0.3">
      <c r="A204" t="s">
        <v>821</v>
      </c>
      <c r="B204" s="69" t="s">
        <v>47</v>
      </c>
      <c r="C204" s="69" t="s">
        <v>82</v>
      </c>
      <c r="D204" t="s">
        <v>139</v>
      </c>
      <c r="E204" s="69" t="s">
        <v>194</v>
      </c>
      <c r="F204" t="s">
        <v>114</v>
      </c>
      <c r="G204" s="69" t="s">
        <v>162</v>
      </c>
      <c r="H204" s="69" t="s">
        <v>149</v>
      </c>
      <c r="I204" s="69" t="s">
        <v>111</v>
      </c>
      <c r="J204" s="70" t="e">
        <f>#REF!+7</f>
        <v>#REF!</v>
      </c>
      <c r="K204" s="70" t="e">
        <f>Table58[[#This Row],[Envisaged publishing date]]+21</f>
        <v>#REF!</v>
      </c>
      <c r="L204" s="70" t="e">
        <f>Table58[[#This Row],[Envisaged closing date of bid]]+7</f>
        <v>#REF!</v>
      </c>
      <c r="M204" s="70" t="e">
        <f>Table58[[#This Row],[Envisaged Bid response Screening]]+90</f>
        <v>#REF!</v>
      </c>
      <c r="N204" s="70" t="e">
        <f>Table58[[#This Row],[Envisaged Bid Award]]+9</f>
        <v>#REF!</v>
      </c>
      <c r="O204" s="70" t="e">
        <f>Table58[[#This Row],[Envisaged Contract Signature Date]]</f>
        <v>#REF!</v>
      </c>
    </row>
    <row r="205" spans="1:15" ht="28.8" x14ac:dyDescent="0.3">
      <c r="A205" t="s">
        <v>821</v>
      </c>
      <c r="B205" s="69" t="s">
        <v>47</v>
      </c>
      <c r="C205" s="69" t="s">
        <v>82</v>
      </c>
      <c r="D205" t="s">
        <v>169</v>
      </c>
      <c r="E205" s="69" t="s">
        <v>176</v>
      </c>
      <c r="F205" t="s">
        <v>114</v>
      </c>
      <c r="G205" s="69" t="s">
        <v>162</v>
      </c>
      <c r="H205" s="69" t="s">
        <v>149</v>
      </c>
      <c r="I205" s="69" t="s">
        <v>111</v>
      </c>
      <c r="J205" s="70" t="e">
        <f>#REF!+7</f>
        <v>#REF!</v>
      </c>
      <c r="K205" s="70" t="e">
        <f>Table58[[#This Row],[Envisaged publishing date]]+21</f>
        <v>#REF!</v>
      </c>
      <c r="L205" s="70" t="e">
        <f>Table58[[#This Row],[Envisaged closing date of bid]]+7</f>
        <v>#REF!</v>
      </c>
      <c r="M205" s="70" t="e">
        <f>Table58[[#This Row],[Envisaged Bid response Screening]]+90</f>
        <v>#REF!</v>
      </c>
      <c r="N205" s="70" t="e">
        <f>Table58[[#This Row],[Envisaged Bid Award]]+9</f>
        <v>#REF!</v>
      </c>
      <c r="O205" s="70" t="e">
        <f>Table58[[#This Row],[Envisaged Contract Signature Date]]</f>
        <v>#REF!</v>
      </c>
    </row>
    <row r="206" spans="1:15" ht="28.8" x14ac:dyDescent="0.3">
      <c r="A206" t="s">
        <v>821</v>
      </c>
      <c r="B206" s="69" t="s">
        <v>846</v>
      </c>
      <c r="C206" s="69" t="s">
        <v>83</v>
      </c>
      <c r="D206" t="s">
        <v>130</v>
      </c>
      <c r="E206" s="69" t="s">
        <v>802</v>
      </c>
      <c r="F206" t="s">
        <v>151</v>
      </c>
      <c r="G206" s="69" t="s">
        <v>473</v>
      </c>
      <c r="H206" s="69" t="s">
        <v>533</v>
      </c>
      <c r="I206" s="69" t="s">
        <v>111</v>
      </c>
      <c r="J206" s="70" t="e">
        <f>#REF!+7</f>
        <v>#REF!</v>
      </c>
      <c r="K206" s="70" t="e">
        <f>Table58[[#This Row],[Envisaged publishing date]]+21</f>
        <v>#REF!</v>
      </c>
      <c r="L206" s="70" t="e">
        <f>Table58[[#This Row],[Envisaged closing date of bid]]+7</f>
        <v>#REF!</v>
      </c>
      <c r="M206" s="70" t="e">
        <f>Table58[[#This Row],[Envisaged Bid response Screening]]+90</f>
        <v>#REF!</v>
      </c>
      <c r="N206" s="70" t="e">
        <f>Table58[[#This Row],[Envisaged Bid Award]]+9</f>
        <v>#REF!</v>
      </c>
      <c r="O206" s="70" t="e">
        <f>Table58[[#This Row],[Envisaged Contract Signature Date]]</f>
        <v>#REF!</v>
      </c>
    </row>
    <row r="207" spans="1:15" ht="28.8" x14ac:dyDescent="0.3">
      <c r="A207" t="s">
        <v>821</v>
      </c>
      <c r="B207" s="69" t="s">
        <v>72</v>
      </c>
      <c r="C207" s="69" t="s">
        <v>82</v>
      </c>
      <c r="D207" t="s">
        <v>169</v>
      </c>
      <c r="E207" s="69" t="s">
        <v>176</v>
      </c>
      <c r="F207" t="s">
        <v>114</v>
      </c>
      <c r="G207" s="69" t="s">
        <v>175</v>
      </c>
      <c r="H207" s="69" t="s">
        <v>174</v>
      </c>
      <c r="I207" s="69" t="s">
        <v>111</v>
      </c>
      <c r="J207" s="70" t="e">
        <f>#REF!+7</f>
        <v>#REF!</v>
      </c>
      <c r="K207" s="70" t="e">
        <f>Table58[[#This Row],[Envisaged publishing date]]+21</f>
        <v>#REF!</v>
      </c>
      <c r="L207" s="70" t="e">
        <f>Table58[[#This Row],[Envisaged closing date of bid]]+7</f>
        <v>#REF!</v>
      </c>
      <c r="M207" s="70" t="e">
        <f>Table58[[#This Row],[Envisaged Bid response Screening]]+90</f>
        <v>#REF!</v>
      </c>
      <c r="N207" s="70" t="e">
        <f>Table58[[#This Row],[Envisaged Bid Award]]+9</f>
        <v>#REF!</v>
      </c>
      <c r="O207" s="70" t="e">
        <f>Table58[[#This Row],[Envisaged Contract Signature Date]]</f>
        <v>#REF!</v>
      </c>
    </row>
    <row r="208" spans="1:15" ht="28.8" x14ac:dyDescent="0.3">
      <c r="A208" t="s">
        <v>821</v>
      </c>
      <c r="B208" s="69" t="s">
        <v>845</v>
      </c>
      <c r="C208" s="69" t="s">
        <v>83</v>
      </c>
      <c r="D208" t="s">
        <v>169</v>
      </c>
      <c r="E208" s="69" t="s">
        <v>176</v>
      </c>
      <c r="F208" t="s">
        <v>114</v>
      </c>
      <c r="G208" s="69" t="s">
        <v>175</v>
      </c>
      <c r="H208" s="69" t="s">
        <v>533</v>
      </c>
      <c r="J208" s="70" t="e">
        <f>#REF!+7</f>
        <v>#REF!</v>
      </c>
      <c r="K208" s="70" t="e">
        <f>Table58[[#This Row],[Envisaged publishing date]]+21</f>
        <v>#REF!</v>
      </c>
      <c r="L208" s="70" t="e">
        <f>Table58[[#This Row],[Envisaged closing date of bid]]+7</f>
        <v>#REF!</v>
      </c>
      <c r="M208" s="70" t="e">
        <f>Table58[[#This Row],[Envisaged Bid response Screening]]+90</f>
        <v>#REF!</v>
      </c>
      <c r="N208" s="70" t="e">
        <f>Table58[[#This Row],[Envisaged Bid Award]]+9</f>
        <v>#REF!</v>
      </c>
      <c r="O208" s="70" t="e">
        <f>Table58[[#This Row],[Envisaged Contract Signature Date]]</f>
        <v>#REF!</v>
      </c>
    </row>
    <row r="209" spans="1:15" ht="28.8" x14ac:dyDescent="0.3">
      <c r="A209" t="s">
        <v>821</v>
      </c>
      <c r="B209" s="69" t="s">
        <v>844</v>
      </c>
      <c r="C209" s="69" t="s">
        <v>13</v>
      </c>
      <c r="D209" t="s">
        <v>139</v>
      </c>
      <c r="E209" s="69" t="s">
        <v>819</v>
      </c>
      <c r="F209" t="s">
        <v>114</v>
      </c>
      <c r="G209" s="69" t="s">
        <v>473</v>
      </c>
      <c r="H209" s="69" t="s">
        <v>533</v>
      </c>
      <c r="J209" s="70" t="e">
        <f>#REF!+7</f>
        <v>#REF!</v>
      </c>
      <c r="K209" s="70" t="e">
        <f>Table58[[#This Row],[Envisaged publishing date]]+21</f>
        <v>#REF!</v>
      </c>
      <c r="L209" s="70" t="e">
        <f>Table58[[#This Row],[Envisaged closing date of bid]]+7</f>
        <v>#REF!</v>
      </c>
      <c r="M209" s="70" t="e">
        <f>Table58[[#This Row],[Envisaged Bid response Screening]]+90</f>
        <v>#REF!</v>
      </c>
      <c r="N209" s="70" t="e">
        <f>Table58[[#This Row],[Envisaged Bid Award]]+9</f>
        <v>#REF!</v>
      </c>
      <c r="O209" s="70" t="e">
        <f>Table58[[#This Row],[Envisaged Contract Signature Date]]</f>
        <v>#REF!</v>
      </c>
    </row>
    <row r="210" spans="1:15" ht="28.8" x14ac:dyDescent="0.3">
      <c r="A210" t="s">
        <v>821</v>
      </c>
      <c r="B210" s="69" t="s">
        <v>843</v>
      </c>
      <c r="C210" s="69" t="s">
        <v>13</v>
      </c>
      <c r="D210" t="s">
        <v>139</v>
      </c>
      <c r="E210" s="69" t="s">
        <v>819</v>
      </c>
      <c r="F210" t="s">
        <v>114</v>
      </c>
      <c r="G210" s="69" t="s">
        <v>473</v>
      </c>
      <c r="H210" s="69" t="s">
        <v>533</v>
      </c>
      <c r="J210" s="70" t="e">
        <f>#REF!+7</f>
        <v>#REF!</v>
      </c>
      <c r="K210" s="70" t="e">
        <f>Table58[[#This Row],[Envisaged publishing date]]+21</f>
        <v>#REF!</v>
      </c>
      <c r="L210" s="70" t="e">
        <f>Table58[[#This Row],[Envisaged closing date of bid]]+7</f>
        <v>#REF!</v>
      </c>
      <c r="M210" s="70" t="e">
        <f>Table58[[#This Row],[Envisaged Bid response Screening]]+90</f>
        <v>#REF!</v>
      </c>
      <c r="N210" s="70" t="e">
        <f>Table58[[#This Row],[Envisaged Bid Award]]+9</f>
        <v>#REF!</v>
      </c>
      <c r="O210" s="70" t="e">
        <f>Table58[[#This Row],[Envisaged Contract Signature Date]]</f>
        <v>#REF!</v>
      </c>
    </row>
    <row r="211" spans="1:15" ht="28.8" x14ac:dyDescent="0.3">
      <c r="A211" t="s">
        <v>821</v>
      </c>
      <c r="B211" s="69" t="s">
        <v>842</v>
      </c>
      <c r="C211" s="69" t="s">
        <v>13</v>
      </c>
      <c r="D211" t="s">
        <v>139</v>
      </c>
      <c r="E211" s="69" t="s">
        <v>460</v>
      </c>
      <c r="F211" t="s">
        <v>114</v>
      </c>
      <c r="G211" s="69" t="s">
        <v>162</v>
      </c>
      <c r="H211" s="69" t="s">
        <v>533</v>
      </c>
      <c r="J211" s="70" t="e">
        <f>#REF!+7</f>
        <v>#REF!</v>
      </c>
      <c r="K211" s="70" t="e">
        <f>Table58[[#This Row],[Envisaged publishing date]]+21</f>
        <v>#REF!</v>
      </c>
      <c r="L211" s="70" t="e">
        <f>Table58[[#This Row],[Envisaged closing date of bid]]+7</f>
        <v>#REF!</v>
      </c>
      <c r="M211" s="70" t="e">
        <f>Table58[[#This Row],[Envisaged Bid response Screening]]+90</f>
        <v>#REF!</v>
      </c>
      <c r="N211" s="70" t="e">
        <f>Table58[[#This Row],[Envisaged Bid Award]]+9</f>
        <v>#REF!</v>
      </c>
      <c r="O211" s="70" t="e">
        <f>Table58[[#This Row],[Envisaged Contract Signature Date]]</f>
        <v>#REF!</v>
      </c>
    </row>
    <row r="212" spans="1:15" ht="28.8" x14ac:dyDescent="0.3">
      <c r="A212" t="s">
        <v>821</v>
      </c>
      <c r="B212" s="69" t="s">
        <v>841</v>
      </c>
      <c r="C212" s="69" t="s">
        <v>9</v>
      </c>
      <c r="D212" t="s">
        <v>139</v>
      </c>
      <c r="E212" s="69" t="s">
        <v>819</v>
      </c>
      <c r="F212" t="s">
        <v>114</v>
      </c>
      <c r="G212" s="69" t="s">
        <v>162</v>
      </c>
      <c r="H212" s="69" t="s">
        <v>533</v>
      </c>
      <c r="J212" s="70" t="e">
        <f>#REF!+7</f>
        <v>#REF!</v>
      </c>
      <c r="K212" s="70" t="e">
        <f>Table58[[#This Row],[Envisaged publishing date]]+21</f>
        <v>#REF!</v>
      </c>
      <c r="L212" s="70" t="e">
        <f>Table58[[#This Row],[Envisaged closing date of bid]]+7</f>
        <v>#REF!</v>
      </c>
      <c r="M212" s="70" t="e">
        <f>Table58[[#This Row],[Envisaged Bid response Screening]]+90</f>
        <v>#REF!</v>
      </c>
      <c r="N212" s="70" t="e">
        <f>Table58[[#This Row],[Envisaged Bid Award]]+9</f>
        <v>#REF!</v>
      </c>
      <c r="O212" s="70" t="e">
        <f>Table58[[#This Row],[Envisaged Contract Signature Date]]</f>
        <v>#REF!</v>
      </c>
    </row>
    <row r="213" spans="1:15" ht="28.8" x14ac:dyDescent="0.3">
      <c r="A213" t="s">
        <v>821</v>
      </c>
      <c r="B213" s="69" t="s">
        <v>840</v>
      </c>
      <c r="C213" s="69" t="s">
        <v>29</v>
      </c>
      <c r="D213" t="s">
        <v>139</v>
      </c>
      <c r="E213" s="69" t="s">
        <v>819</v>
      </c>
      <c r="F213" t="s">
        <v>114</v>
      </c>
      <c r="G213" s="69" t="s">
        <v>162</v>
      </c>
      <c r="H213" s="69" t="s">
        <v>533</v>
      </c>
      <c r="J213" s="70" t="e">
        <f>#REF!+7</f>
        <v>#REF!</v>
      </c>
      <c r="K213" s="70" t="e">
        <f>Table58[[#This Row],[Envisaged publishing date]]+21</f>
        <v>#REF!</v>
      </c>
      <c r="L213" s="70" t="e">
        <f>Table58[[#This Row],[Envisaged closing date of bid]]+7</f>
        <v>#REF!</v>
      </c>
      <c r="M213" s="70" t="e">
        <f>Table58[[#This Row],[Envisaged Bid response Screening]]+90</f>
        <v>#REF!</v>
      </c>
      <c r="N213" s="70" t="e">
        <f>Table58[[#This Row],[Envisaged Bid Award]]+9</f>
        <v>#REF!</v>
      </c>
      <c r="O213" s="70" t="e">
        <f>Table58[[#This Row],[Envisaged Contract Signature Date]]</f>
        <v>#REF!</v>
      </c>
    </row>
    <row r="214" spans="1:15" ht="28.8" x14ac:dyDescent="0.3">
      <c r="A214" t="s">
        <v>821</v>
      </c>
      <c r="B214" s="69" t="s">
        <v>839</v>
      </c>
      <c r="C214" s="69" t="s">
        <v>4</v>
      </c>
      <c r="D214" t="s">
        <v>139</v>
      </c>
      <c r="E214" s="69" t="s">
        <v>819</v>
      </c>
      <c r="F214" t="s">
        <v>114</v>
      </c>
      <c r="G214" s="69" t="s">
        <v>186</v>
      </c>
      <c r="H214" s="69" t="s">
        <v>533</v>
      </c>
      <c r="J214" s="70" t="e">
        <f>#REF!+7</f>
        <v>#REF!</v>
      </c>
      <c r="K214" s="70" t="e">
        <f>Table58[[#This Row],[Envisaged publishing date]]+21</f>
        <v>#REF!</v>
      </c>
      <c r="L214" s="70" t="e">
        <f>Table58[[#This Row],[Envisaged closing date of bid]]+7</f>
        <v>#REF!</v>
      </c>
      <c r="M214" s="70" t="e">
        <f>Table58[[#This Row],[Envisaged Bid response Screening]]+90</f>
        <v>#REF!</v>
      </c>
      <c r="N214" s="70" t="e">
        <f>Table58[[#This Row],[Envisaged Bid Award]]+9</f>
        <v>#REF!</v>
      </c>
      <c r="O214" s="70" t="e">
        <f>Table58[[#This Row],[Envisaged Contract Signature Date]]</f>
        <v>#REF!</v>
      </c>
    </row>
    <row r="215" spans="1:15" ht="28.8" x14ac:dyDescent="0.3">
      <c r="A215" t="s">
        <v>821</v>
      </c>
      <c r="B215" s="69" t="s">
        <v>838</v>
      </c>
      <c r="C215" s="69" t="s">
        <v>76</v>
      </c>
      <c r="D215" t="s">
        <v>116</v>
      </c>
      <c r="E215" s="69" t="s">
        <v>819</v>
      </c>
      <c r="F215" t="s">
        <v>114</v>
      </c>
      <c r="G215" s="69" t="s">
        <v>162</v>
      </c>
      <c r="H215" s="69" t="s">
        <v>533</v>
      </c>
      <c r="J215" s="70" t="e">
        <f>#REF!+7</f>
        <v>#REF!</v>
      </c>
      <c r="K215" s="70" t="e">
        <f>Table58[[#This Row],[Envisaged publishing date]]+21</f>
        <v>#REF!</v>
      </c>
      <c r="L215" s="70" t="e">
        <f>Table58[[#This Row],[Envisaged closing date of bid]]+7</f>
        <v>#REF!</v>
      </c>
      <c r="M215" s="70" t="e">
        <f>Table58[[#This Row],[Envisaged Bid response Screening]]+90</f>
        <v>#REF!</v>
      </c>
      <c r="N215" s="70" t="e">
        <f>Table58[[#This Row],[Envisaged Bid Award]]+9</f>
        <v>#REF!</v>
      </c>
      <c r="O215" s="70" t="e">
        <f>Table58[[#This Row],[Envisaged Contract Signature Date]]</f>
        <v>#REF!</v>
      </c>
    </row>
    <row r="216" spans="1:15" ht="28.8" x14ac:dyDescent="0.3">
      <c r="A216" t="s">
        <v>821</v>
      </c>
      <c r="B216" s="69" t="s">
        <v>837</v>
      </c>
      <c r="C216" s="69" t="s">
        <v>7</v>
      </c>
      <c r="D216" t="s">
        <v>169</v>
      </c>
      <c r="E216" s="69" t="s">
        <v>176</v>
      </c>
      <c r="F216" t="s">
        <v>114</v>
      </c>
      <c r="G216" s="69" t="s">
        <v>175</v>
      </c>
      <c r="H216" s="69" t="s">
        <v>533</v>
      </c>
      <c r="J216" s="70" t="e">
        <f>#REF!+7</f>
        <v>#REF!</v>
      </c>
      <c r="K216" s="70" t="e">
        <f>Table58[[#This Row],[Envisaged publishing date]]+21</f>
        <v>#REF!</v>
      </c>
      <c r="L216" s="70" t="e">
        <f>Table58[[#This Row],[Envisaged closing date of bid]]+7</f>
        <v>#REF!</v>
      </c>
      <c r="M216" s="70" t="e">
        <f>Table58[[#This Row],[Envisaged Bid response Screening]]+90</f>
        <v>#REF!</v>
      </c>
      <c r="N216" s="70" t="e">
        <f>Table58[[#This Row],[Envisaged Bid Award]]+9</f>
        <v>#REF!</v>
      </c>
      <c r="O216" s="70" t="e">
        <f>Table58[[#This Row],[Envisaged Contract Signature Date]]</f>
        <v>#REF!</v>
      </c>
    </row>
    <row r="217" spans="1:15" ht="28.8" x14ac:dyDescent="0.3">
      <c r="A217" t="s">
        <v>821</v>
      </c>
      <c r="B217" s="69" t="s">
        <v>836</v>
      </c>
      <c r="C217" s="69" t="s">
        <v>7</v>
      </c>
      <c r="D217" t="s">
        <v>169</v>
      </c>
      <c r="E217" s="69" t="s">
        <v>176</v>
      </c>
      <c r="F217" t="s">
        <v>114</v>
      </c>
      <c r="G217" s="69" t="s">
        <v>175</v>
      </c>
      <c r="H217" s="69" t="s">
        <v>533</v>
      </c>
      <c r="J217" s="70" t="e">
        <f>#REF!+7</f>
        <v>#REF!</v>
      </c>
      <c r="K217" s="70" t="e">
        <f>Table58[[#This Row],[Envisaged publishing date]]+21</f>
        <v>#REF!</v>
      </c>
      <c r="L217" s="70" t="e">
        <f>Table58[[#This Row],[Envisaged closing date of bid]]+7</f>
        <v>#REF!</v>
      </c>
      <c r="M217" s="70" t="e">
        <f>Table58[[#This Row],[Envisaged Bid response Screening]]+90</f>
        <v>#REF!</v>
      </c>
      <c r="N217" s="70" t="e">
        <f>Table58[[#This Row],[Envisaged Bid Award]]+9</f>
        <v>#REF!</v>
      </c>
      <c r="O217" s="70" t="e">
        <f>Table58[[#This Row],[Envisaged Contract Signature Date]]</f>
        <v>#REF!</v>
      </c>
    </row>
    <row r="218" spans="1:15" ht="28.8" x14ac:dyDescent="0.3">
      <c r="A218" t="s">
        <v>821</v>
      </c>
      <c r="B218" s="69" t="s">
        <v>835</v>
      </c>
      <c r="C218" s="69" t="s">
        <v>7</v>
      </c>
      <c r="D218" t="s">
        <v>169</v>
      </c>
      <c r="E218" s="69" t="s">
        <v>176</v>
      </c>
      <c r="F218" t="s">
        <v>114</v>
      </c>
      <c r="G218" s="69" t="s">
        <v>175</v>
      </c>
      <c r="H218" s="69" t="s">
        <v>533</v>
      </c>
      <c r="J218" s="70" t="e">
        <f>#REF!+7</f>
        <v>#REF!</v>
      </c>
      <c r="K218" s="70" t="e">
        <f>Table58[[#This Row],[Envisaged publishing date]]+21</f>
        <v>#REF!</v>
      </c>
      <c r="L218" s="70" t="e">
        <f>Table58[[#This Row],[Envisaged closing date of bid]]+7</f>
        <v>#REF!</v>
      </c>
      <c r="M218" s="70" t="e">
        <f>Table58[[#This Row],[Envisaged Bid response Screening]]+90</f>
        <v>#REF!</v>
      </c>
      <c r="N218" s="70" t="e">
        <f>Table58[[#This Row],[Envisaged Bid Award]]+9</f>
        <v>#REF!</v>
      </c>
      <c r="O218" s="70" t="e">
        <f>Table58[[#This Row],[Envisaged Contract Signature Date]]</f>
        <v>#REF!</v>
      </c>
    </row>
    <row r="219" spans="1:15" ht="28.8" x14ac:dyDescent="0.3">
      <c r="A219" t="s">
        <v>821</v>
      </c>
      <c r="B219" s="69" t="s">
        <v>834</v>
      </c>
      <c r="C219" s="69" t="s">
        <v>7</v>
      </c>
      <c r="D219" t="s">
        <v>169</v>
      </c>
      <c r="E219" s="69" t="s">
        <v>176</v>
      </c>
      <c r="F219" t="s">
        <v>114</v>
      </c>
      <c r="G219" s="69" t="s">
        <v>162</v>
      </c>
      <c r="H219" s="69" t="s">
        <v>533</v>
      </c>
      <c r="J219" s="70" t="e">
        <f>#REF!+7</f>
        <v>#REF!</v>
      </c>
      <c r="K219" s="70" t="e">
        <f>Table58[[#This Row],[Envisaged publishing date]]+21</f>
        <v>#REF!</v>
      </c>
      <c r="L219" s="70" t="e">
        <f>Table58[[#This Row],[Envisaged closing date of bid]]+7</f>
        <v>#REF!</v>
      </c>
      <c r="M219" s="70" t="e">
        <f>Table58[[#This Row],[Envisaged Bid response Screening]]+90</f>
        <v>#REF!</v>
      </c>
      <c r="N219" s="70" t="e">
        <f>Table58[[#This Row],[Envisaged Bid Award]]+9</f>
        <v>#REF!</v>
      </c>
      <c r="O219" s="70" t="e">
        <f>Table58[[#This Row],[Envisaged Contract Signature Date]]</f>
        <v>#REF!</v>
      </c>
    </row>
    <row r="220" spans="1:15" ht="28.8" x14ac:dyDescent="0.3">
      <c r="A220" t="s">
        <v>821</v>
      </c>
      <c r="B220" s="69" t="s">
        <v>833</v>
      </c>
      <c r="C220" s="69" t="s">
        <v>9</v>
      </c>
      <c r="D220" t="s">
        <v>123</v>
      </c>
      <c r="E220" s="69" t="s">
        <v>819</v>
      </c>
      <c r="F220" t="s">
        <v>114</v>
      </c>
      <c r="G220" s="69" t="s">
        <v>162</v>
      </c>
      <c r="H220" s="69" t="s">
        <v>533</v>
      </c>
      <c r="J220" s="70" t="e">
        <f>#REF!+7</f>
        <v>#REF!</v>
      </c>
      <c r="K220" s="70" t="e">
        <f>Table58[[#This Row],[Envisaged publishing date]]+21</f>
        <v>#REF!</v>
      </c>
      <c r="L220" s="70" t="e">
        <f>Table58[[#This Row],[Envisaged closing date of bid]]+7</f>
        <v>#REF!</v>
      </c>
      <c r="M220" s="70" t="e">
        <f>Table58[[#This Row],[Envisaged Bid response Screening]]+90</f>
        <v>#REF!</v>
      </c>
      <c r="N220" s="70" t="e">
        <f>Table58[[#This Row],[Envisaged Bid Award]]+9</f>
        <v>#REF!</v>
      </c>
      <c r="O220" s="70" t="e">
        <f>Table58[[#This Row],[Envisaged Contract Signature Date]]</f>
        <v>#REF!</v>
      </c>
    </row>
    <row r="221" spans="1:15" ht="28.8" x14ac:dyDescent="0.3">
      <c r="A221" t="s">
        <v>821</v>
      </c>
      <c r="B221" s="69" t="s">
        <v>832</v>
      </c>
      <c r="C221" s="69" t="s">
        <v>4</v>
      </c>
      <c r="D221" t="s">
        <v>139</v>
      </c>
      <c r="E221" s="69" t="s">
        <v>819</v>
      </c>
      <c r="F221" t="s">
        <v>114</v>
      </c>
      <c r="G221" s="69" t="s">
        <v>162</v>
      </c>
      <c r="H221" s="69" t="s">
        <v>533</v>
      </c>
      <c r="J221" s="70" t="e">
        <f>#REF!+7</f>
        <v>#REF!</v>
      </c>
      <c r="K221" s="70" t="e">
        <f>Table58[[#This Row],[Envisaged publishing date]]+21</f>
        <v>#REF!</v>
      </c>
      <c r="L221" s="70" t="e">
        <f>Table58[[#This Row],[Envisaged closing date of bid]]+7</f>
        <v>#REF!</v>
      </c>
      <c r="M221" s="70" t="e">
        <f>Table58[[#This Row],[Envisaged Bid response Screening]]+90</f>
        <v>#REF!</v>
      </c>
      <c r="N221" s="70" t="e">
        <f>Table58[[#This Row],[Envisaged Bid Award]]+9</f>
        <v>#REF!</v>
      </c>
      <c r="O221" s="70" t="e">
        <f>Table58[[#This Row],[Envisaged Contract Signature Date]]</f>
        <v>#REF!</v>
      </c>
    </row>
    <row r="222" spans="1:15" ht="28.8" x14ac:dyDescent="0.3">
      <c r="A222" t="s">
        <v>821</v>
      </c>
      <c r="B222" s="69" t="s">
        <v>831</v>
      </c>
      <c r="C222" s="69" t="s">
        <v>4</v>
      </c>
      <c r="D222" t="s">
        <v>139</v>
      </c>
      <c r="E222" s="69" t="s">
        <v>819</v>
      </c>
      <c r="F222" t="s">
        <v>114</v>
      </c>
      <c r="G222" s="69" t="s">
        <v>162</v>
      </c>
      <c r="H222" s="69" t="s">
        <v>149</v>
      </c>
      <c r="J222" s="70" t="e">
        <f>#REF!+7</f>
        <v>#REF!</v>
      </c>
      <c r="K222" s="70" t="e">
        <f>Table58[[#This Row],[Envisaged publishing date]]+21</f>
        <v>#REF!</v>
      </c>
      <c r="L222" s="70" t="e">
        <f>Table58[[#This Row],[Envisaged closing date of bid]]+7</f>
        <v>#REF!</v>
      </c>
      <c r="M222" s="70" t="e">
        <f>Table58[[#This Row],[Envisaged Bid response Screening]]+90</f>
        <v>#REF!</v>
      </c>
      <c r="N222" s="70" t="e">
        <f>Table58[[#This Row],[Envisaged Bid Award]]+9</f>
        <v>#REF!</v>
      </c>
      <c r="O222" s="70" t="e">
        <f>Table58[[#This Row],[Envisaged Contract Signature Date]]</f>
        <v>#REF!</v>
      </c>
    </row>
    <row r="223" spans="1:15" ht="28.8" x14ac:dyDescent="0.3">
      <c r="A223" t="s">
        <v>821</v>
      </c>
      <c r="B223" s="69" t="s">
        <v>830</v>
      </c>
      <c r="C223" s="69" t="s">
        <v>4</v>
      </c>
      <c r="D223" t="s">
        <v>139</v>
      </c>
      <c r="E223" s="69" t="s">
        <v>819</v>
      </c>
      <c r="F223" t="s">
        <v>114</v>
      </c>
      <c r="G223" s="69" t="s">
        <v>186</v>
      </c>
      <c r="H223" s="69" t="s">
        <v>149</v>
      </c>
      <c r="J223" s="70" t="e">
        <f>#REF!+7</f>
        <v>#REF!</v>
      </c>
      <c r="K223" s="70" t="e">
        <f>Table58[[#This Row],[Envisaged publishing date]]+21</f>
        <v>#REF!</v>
      </c>
      <c r="L223" s="70" t="e">
        <f>Table58[[#This Row],[Envisaged closing date of bid]]+7</f>
        <v>#REF!</v>
      </c>
      <c r="M223" s="70" t="e">
        <f>Table58[[#This Row],[Envisaged Bid response Screening]]+90</f>
        <v>#REF!</v>
      </c>
      <c r="N223" s="70" t="e">
        <f>Table58[[#This Row],[Envisaged Bid Award]]+9</f>
        <v>#REF!</v>
      </c>
      <c r="O223" s="70" t="e">
        <f>Table58[[#This Row],[Envisaged Contract Signature Date]]</f>
        <v>#REF!</v>
      </c>
    </row>
    <row r="224" spans="1:15" ht="28.8" x14ac:dyDescent="0.3">
      <c r="A224" t="s">
        <v>821</v>
      </c>
      <c r="B224" s="69" t="s">
        <v>829</v>
      </c>
      <c r="C224" s="69" t="s">
        <v>9</v>
      </c>
      <c r="D224" t="s">
        <v>139</v>
      </c>
      <c r="E224" s="69" t="s">
        <v>819</v>
      </c>
      <c r="F224" t="s">
        <v>114</v>
      </c>
      <c r="G224" s="69" t="s">
        <v>162</v>
      </c>
      <c r="H224" s="69" t="s">
        <v>149</v>
      </c>
      <c r="J224" s="70" t="e">
        <f>#REF!+7</f>
        <v>#REF!</v>
      </c>
      <c r="K224" s="70" t="e">
        <f>Table58[[#This Row],[Envisaged publishing date]]+21</f>
        <v>#REF!</v>
      </c>
      <c r="L224" s="70" t="e">
        <f>Table58[[#This Row],[Envisaged closing date of bid]]+7</f>
        <v>#REF!</v>
      </c>
      <c r="M224" s="70" t="e">
        <f>Table58[[#This Row],[Envisaged Bid response Screening]]+90</f>
        <v>#REF!</v>
      </c>
      <c r="N224" s="70" t="e">
        <f>Table58[[#This Row],[Envisaged Bid Award]]+9</f>
        <v>#REF!</v>
      </c>
      <c r="O224" s="70" t="e">
        <f>Table58[[#This Row],[Envisaged Contract Signature Date]]</f>
        <v>#REF!</v>
      </c>
    </row>
    <row r="225" spans="1:15" ht="28.8" x14ac:dyDescent="0.3">
      <c r="A225" t="s">
        <v>821</v>
      </c>
      <c r="B225" s="69" t="s">
        <v>828</v>
      </c>
      <c r="C225" s="69" t="s">
        <v>9</v>
      </c>
      <c r="D225" t="s">
        <v>169</v>
      </c>
      <c r="E225" s="69" t="s">
        <v>819</v>
      </c>
      <c r="F225" t="s">
        <v>114</v>
      </c>
      <c r="G225" s="69" t="s">
        <v>162</v>
      </c>
      <c r="H225" s="69" t="s">
        <v>533</v>
      </c>
      <c r="J225" s="70" t="e">
        <f>#REF!+7</f>
        <v>#REF!</v>
      </c>
      <c r="K225" s="70" t="e">
        <f>Table58[[#This Row],[Envisaged publishing date]]+21</f>
        <v>#REF!</v>
      </c>
      <c r="L225" s="70" t="e">
        <f>Table58[[#This Row],[Envisaged closing date of bid]]+7</f>
        <v>#REF!</v>
      </c>
      <c r="M225" s="70" t="e">
        <f>Table58[[#This Row],[Envisaged Bid response Screening]]+90</f>
        <v>#REF!</v>
      </c>
      <c r="N225" s="70" t="e">
        <f>Table58[[#This Row],[Envisaged Bid Award]]+9</f>
        <v>#REF!</v>
      </c>
      <c r="O225" s="70" t="e">
        <f>Table58[[#This Row],[Envisaged Contract Signature Date]]</f>
        <v>#REF!</v>
      </c>
    </row>
    <row r="226" spans="1:15" ht="28.8" x14ac:dyDescent="0.3">
      <c r="A226" t="s">
        <v>821</v>
      </c>
      <c r="B226" s="69" t="s">
        <v>827</v>
      </c>
      <c r="C226" s="69" t="s">
        <v>9</v>
      </c>
      <c r="D226" t="s">
        <v>169</v>
      </c>
      <c r="E226" s="69" t="s">
        <v>819</v>
      </c>
      <c r="F226" t="s">
        <v>114</v>
      </c>
      <c r="G226" s="69" t="s">
        <v>186</v>
      </c>
      <c r="H226" s="69" t="s">
        <v>533</v>
      </c>
      <c r="J226" s="70" t="e">
        <f>#REF!+7</f>
        <v>#REF!</v>
      </c>
      <c r="K226" s="70" t="e">
        <f>Table58[[#This Row],[Envisaged publishing date]]+21</f>
        <v>#REF!</v>
      </c>
      <c r="L226" s="70" t="e">
        <f>Table58[[#This Row],[Envisaged closing date of bid]]+7</f>
        <v>#REF!</v>
      </c>
      <c r="M226" s="70" t="e">
        <f>Table58[[#This Row],[Envisaged Bid response Screening]]+90</f>
        <v>#REF!</v>
      </c>
      <c r="N226" s="70" t="e">
        <f>Table58[[#This Row],[Envisaged Bid Award]]+9</f>
        <v>#REF!</v>
      </c>
      <c r="O226" s="70" t="e">
        <f>Table58[[#This Row],[Envisaged Contract Signature Date]]</f>
        <v>#REF!</v>
      </c>
    </row>
    <row r="227" spans="1:15" ht="28.8" x14ac:dyDescent="0.3">
      <c r="A227" t="s">
        <v>821</v>
      </c>
      <c r="B227" s="69" t="s">
        <v>826</v>
      </c>
      <c r="C227" s="69" t="s">
        <v>9</v>
      </c>
      <c r="D227" t="s">
        <v>139</v>
      </c>
      <c r="E227" s="69" t="s">
        <v>819</v>
      </c>
      <c r="F227" t="s">
        <v>114</v>
      </c>
      <c r="G227" s="69" t="s">
        <v>162</v>
      </c>
      <c r="H227" s="69" t="s">
        <v>533</v>
      </c>
      <c r="J227" s="70" t="e">
        <f>#REF!+7</f>
        <v>#REF!</v>
      </c>
      <c r="K227" s="70" t="e">
        <f>Table58[[#This Row],[Envisaged publishing date]]+21</f>
        <v>#REF!</v>
      </c>
      <c r="L227" s="70" t="e">
        <f>Table58[[#This Row],[Envisaged closing date of bid]]+7</f>
        <v>#REF!</v>
      </c>
      <c r="M227" s="70" t="e">
        <f>Table58[[#This Row],[Envisaged Bid response Screening]]+90</f>
        <v>#REF!</v>
      </c>
      <c r="N227" s="70" t="e">
        <f>Table58[[#This Row],[Envisaged Bid Award]]+9</f>
        <v>#REF!</v>
      </c>
      <c r="O227" s="70" t="e">
        <f>Table58[[#This Row],[Envisaged Contract Signature Date]]</f>
        <v>#REF!</v>
      </c>
    </row>
    <row r="228" spans="1:15" ht="28.8" x14ac:dyDescent="0.3">
      <c r="A228" t="s">
        <v>821</v>
      </c>
      <c r="B228" s="69" t="s">
        <v>825</v>
      </c>
      <c r="C228" s="69" t="s">
        <v>9</v>
      </c>
      <c r="D228" t="s">
        <v>139</v>
      </c>
      <c r="E228" s="69" t="s">
        <v>819</v>
      </c>
      <c r="F228" t="s">
        <v>114</v>
      </c>
      <c r="G228" s="69" t="s">
        <v>186</v>
      </c>
      <c r="H228" s="69" t="s">
        <v>533</v>
      </c>
      <c r="J228" s="70" t="e">
        <f>#REF!+7</f>
        <v>#REF!</v>
      </c>
      <c r="K228" s="70" t="e">
        <f>Table58[[#This Row],[Envisaged publishing date]]+21</f>
        <v>#REF!</v>
      </c>
      <c r="L228" s="70" t="e">
        <f>Table58[[#This Row],[Envisaged closing date of bid]]+7</f>
        <v>#REF!</v>
      </c>
      <c r="M228" s="70" t="e">
        <f>Table58[[#This Row],[Envisaged Bid response Screening]]+90</f>
        <v>#REF!</v>
      </c>
      <c r="N228" s="70" t="e">
        <f>Table58[[#This Row],[Envisaged Bid Award]]+9</f>
        <v>#REF!</v>
      </c>
      <c r="O228" s="70" t="e">
        <f>Table58[[#This Row],[Envisaged Contract Signature Date]]</f>
        <v>#REF!</v>
      </c>
    </row>
    <row r="229" spans="1:15" ht="28.8" x14ac:dyDescent="0.3">
      <c r="A229" t="s">
        <v>821</v>
      </c>
      <c r="B229" s="69" t="s">
        <v>824</v>
      </c>
      <c r="C229" s="69" t="s">
        <v>9</v>
      </c>
      <c r="D229" t="s">
        <v>139</v>
      </c>
      <c r="E229" s="69" t="s">
        <v>819</v>
      </c>
      <c r="F229" t="s">
        <v>114</v>
      </c>
      <c r="G229" s="69" t="s">
        <v>162</v>
      </c>
      <c r="H229" s="69" t="s">
        <v>533</v>
      </c>
      <c r="J229" s="70" t="e">
        <f>#REF!+7</f>
        <v>#REF!</v>
      </c>
      <c r="K229" s="70" t="e">
        <f>Table58[[#This Row],[Envisaged publishing date]]+21</f>
        <v>#REF!</v>
      </c>
      <c r="L229" s="70" t="e">
        <f>Table58[[#This Row],[Envisaged closing date of bid]]+7</f>
        <v>#REF!</v>
      </c>
      <c r="M229" s="70" t="e">
        <f>Table58[[#This Row],[Envisaged Bid response Screening]]+90</f>
        <v>#REF!</v>
      </c>
      <c r="N229" s="70" t="e">
        <f>Table58[[#This Row],[Envisaged Bid Award]]+9</f>
        <v>#REF!</v>
      </c>
      <c r="O229" s="70" t="e">
        <f>Table58[[#This Row],[Envisaged Contract Signature Date]]</f>
        <v>#REF!</v>
      </c>
    </row>
    <row r="230" spans="1:15" ht="28.8" x14ac:dyDescent="0.3">
      <c r="A230" t="s">
        <v>821</v>
      </c>
      <c r="B230" s="69" t="s">
        <v>823</v>
      </c>
      <c r="C230" s="69" t="s">
        <v>9</v>
      </c>
      <c r="D230" t="s">
        <v>139</v>
      </c>
      <c r="E230" s="69" t="s">
        <v>819</v>
      </c>
      <c r="F230" t="s">
        <v>114</v>
      </c>
      <c r="G230" s="69" t="s">
        <v>186</v>
      </c>
      <c r="H230" s="69" t="s">
        <v>533</v>
      </c>
      <c r="J230" s="70" t="e">
        <f>#REF!+7</f>
        <v>#REF!</v>
      </c>
      <c r="K230" s="70" t="e">
        <f>Table58[[#This Row],[Envisaged publishing date]]+21</f>
        <v>#REF!</v>
      </c>
      <c r="L230" s="70" t="e">
        <f>Table58[[#This Row],[Envisaged closing date of bid]]+7</f>
        <v>#REF!</v>
      </c>
      <c r="M230" s="70" t="e">
        <f>Table58[[#This Row],[Envisaged Bid response Screening]]+90</f>
        <v>#REF!</v>
      </c>
      <c r="N230" s="70" t="e">
        <f>Table58[[#This Row],[Envisaged Bid Award]]+9</f>
        <v>#REF!</v>
      </c>
      <c r="O230" s="70" t="e">
        <f>Table58[[#This Row],[Envisaged Contract Signature Date]]</f>
        <v>#REF!</v>
      </c>
    </row>
    <row r="231" spans="1:15" ht="28.8" x14ac:dyDescent="0.3">
      <c r="A231" t="s">
        <v>821</v>
      </c>
      <c r="B231" s="69" t="s">
        <v>822</v>
      </c>
      <c r="C231" s="69" t="s">
        <v>9</v>
      </c>
      <c r="D231" t="s">
        <v>139</v>
      </c>
      <c r="E231" s="69" t="s">
        <v>819</v>
      </c>
      <c r="F231" t="s">
        <v>114</v>
      </c>
      <c r="G231" s="69" t="s">
        <v>186</v>
      </c>
      <c r="H231" s="69" t="s">
        <v>533</v>
      </c>
      <c r="J231" s="70" t="e">
        <f>#REF!+7</f>
        <v>#REF!</v>
      </c>
      <c r="K231" s="70" t="e">
        <f>Table58[[#This Row],[Envisaged publishing date]]+21</f>
        <v>#REF!</v>
      </c>
      <c r="L231" s="70" t="e">
        <f>Table58[[#This Row],[Envisaged closing date of bid]]+7</f>
        <v>#REF!</v>
      </c>
      <c r="M231" s="70" t="e">
        <f>Table58[[#This Row],[Envisaged Bid response Screening]]+90</f>
        <v>#REF!</v>
      </c>
      <c r="N231" s="70" t="e">
        <f>Table58[[#This Row],[Envisaged Bid Award]]+9</f>
        <v>#REF!</v>
      </c>
      <c r="O231" s="70" t="e">
        <f>Table58[[#This Row],[Envisaged Contract Signature Date]]</f>
        <v>#REF!</v>
      </c>
    </row>
    <row r="232" spans="1:15" ht="28.8" x14ac:dyDescent="0.3">
      <c r="A232" t="s">
        <v>821</v>
      </c>
      <c r="B232" s="69" t="s">
        <v>820</v>
      </c>
      <c r="C232" s="69" t="s">
        <v>9</v>
      </c>
      <c r="D232" t="s">
        <v>169</v>
      </c>
      <c r="E232" s="69" t="s">
        <v>819</v>
      </c>
      <c r="F232" t="s">
        <v>114</v>
      </c>
      <c r="G232" s="69" t="s">
        <v>186</v>
      </c>
      <c r="H232" s="69" t="s">
        <v>533</v>
      </c>
      <c r="J232" s="70" t="e">
        <f>#REF!+7</f>
        <v>#REF!</v>
      </c>
      <c r="K232" s="70" t="e">
        <f>Table58[[#This Row],[Envisaged publishing date]]+21</f>
        <v>#REF!</v>
      </c>
      <c r="L232" s="70" t="e">
        <f>Table58[[#This Row],[Envisaged closing date of bid]]+7</f>
        <v>#REF!</v>
      </c>
      <c r="M232" s="70" t="e">
        <f>Table58[[#This Row],[Envisaged Bid response Screening]]+90</f>
        <v>#REF!</v>
      </c>
      <c r="N232" s="70" t="e">
        <f>Table58[[#This Row],[Envisaged Bid Award]]+9</f>
        <v>#REF!</v>
      </c>
      <c r="O232" s="70" t="e">
        <f>Table58[[#This Row],[Envisaged Contract Signature Date]]</f>
        <v>#REF!</v>
      </c>
    </row>
    <row r="233" spans="1:15" x14ac:dyDescent="0.3">
      <c r="A233" t="s">
        <v>818</v>
      </c>
      <c r="B233" s="69" t="s">
        <v>817</v>
      </c>
      <c r="C233" s="69" t="s">
        <v>9</v>
      </c>
      <c r="D233" t="s">
        <v>123</v>
      </c>
      <c r="E233" s="69" t="s">
        <v>474</v>
      </c>
      <c r="F233" t="s">
        <v>114</v>
      </c>
      <c r="H233" s="69" t="s">
        <v>149</v>
      </c>
      <c r="I233" s="69" t="s">
        <v>111</v>
      </c>
      <c r="J233" s="70">
        <v>42800</v>
      </c>
      <c r="K233" s="70">
        <v>42811</v>
      </c>
      <c r="L233" s="70">
        <v>42887</v>
      </c>
      <c r="M233" s="70">
        <v>42917</v>
      </c>
      <c r="N233" s="70">
        <v>42931</v>
      </c>
      <c r="O233" s="70">
        <v>42946</v>
      </c>
    </row>
    <row r="234" spans="1:15" hidden="1" x14ac:dyDescent="0.3"/>
    <row r="235" spans="1:15" hidden="1" x14ac:dyDescent="0.3"/>
    <row r="236" spans="1:15" hidden="1" x14ac:dyDescent="0.3"/>
    <row r="237" spans="1:15" hidden="1" x14ac:dyDescent="0.3"/>
    <row r="238" spans="1:15" hidden="1" x14ac:dyDescent="0.3"/>
    <row r="239" spans="1:15" hidden="1" x14ac:dyDescent="0.3"/>
    <row r="240" spans="1:15" hidden="1" x14ac:dyDescent="0.3"/>
    <row r="241" spans="1:15" hidden="1" x14ac:dyDescent="0.3"/>
    <row r="242" spans="1:15" hidden="1" x14ac:dyDescent="0.3"/>
    <row r="243" spans="1:15" ht="28.8" x14ac:dyDescent="0.3">
      <c r="A243" t="s">
        <v>520</v>
      </c>
      <c r="B243" s="69" t="s">
        <v>816</v>
      </c>
      <c r="C243" s="69" t="s">
        <v>11</v>
      </c>
      <c r="D243" t="s">
        <v>139</v>
      </c>
      <c r="E243" s="69" t="s">
        <v>158</v>
      </c>
      <c r="F243" t="s">
        <v>114</v>
      </c>
      <c r="G243" s="69" t="s">
        <v>197</v>
      </c>
      <c r="H243" s="69" t="s">
        <v>149</v>
      </c>
      <c r="I243" s="69" t="s">
        <v>541</v>
      </c>
      <c r="J243" s="70">
        <v>42847</v>
      </c>
      <c r="K243" s="70">
        <v>42868</v>
      </c>
      <c r="L243" s="70">
        <v>42875</v>
      </c>
      <c r="M243" s="70">
        <v>42944</v>
      </c>
      <c r="N243" s="70">
        <v>42984</v>
      </c>
      <c r="O243" s="70">
        <v>42984</v>
      </c>
    </row>
    <row r="244" spans="1:15" x14ac:dyDescent="0.3">
      <c r="A244" t="s">
        <v>520</v>
      </c>
      <c r="B244" s="69" t="s">
        <v>815</v>
      </c>
      <c r="C244" s="69" t="s">
        <v>18</v>
      </c>
      <c r="D244" t="s">
        <v>139</v>
      </c>
      <c r="E244" s="69" t="s">
        <v>158</v>
      </c>
      <c r="F244" t="s">
        <v>114</v>
      </c>
      <c r="G244" s="69" t="s">
        <v>197</v>
      </c>
      <c r="H244" s="69" t="s">
        <v>149</v>
      </c>
      <c r="I244" s="69" t="s">
        <v>541</v>
      </c>
      <c r="J244" s="70">
        <v>42908</v>
      </c>
      <c r="K244" s="70">
        <v>42975</v>
      </c>
      <c r="L244" s="70">
        <v>42982</v>
      </c>
      <c r="M244" s="70">
        <v>42991</v>
      </c>
      <c r="N244" s="70">
        <v>43031</v>
      </c>
      <c r="O244" s="70">
        <v>43031</v>
      </c>
    </row>
    <row r="245" spans="1:15" hidden="1" x14ac:dyDescent="0.3"/>
    <row r="246" spans="1:15" ht="43.2" x14ac:dyDescent="0.3">
      <c r="A246" t="s">
        <v>520</v>
      </c>
      <c r="B246" s="69" t="s">
        <v>814</v>
      </c>
      <c r="C246" s="69" t="s">
        <v>18</v>
      </c>
      <c r="D246" t="s">
        <v>139</v>
      </c>
      <c r="E246" s="69" t="s">
        <v>158</v>
      </c>
      <c r="F246" t="s">
        <v>114</v>
      </c>
      <c r="G246" s="69" t="s">
        <v>197</v>
      </c>
      <c r="H246" s="69" t="s">
        <v>149</v>
      </c>
      <c r="I246" s="69" t="s">
        <v>111</v>
      </c>
      <c r="J246" s="70">
        <v>42908</v>
      </c>
      <c r="K246" s="70">
        <v>42959</v>
      </c>
      <c r="L246" s="70">
        <v>42966</v>
      </c>
      <c r="M246" s="70">
        <v>43035</v>
      </c>
      <c r="N246" s="70">
        <v>43075</v>
      </c>
      <c r="O246" s="70">
        <v>43075</v>
      </c>
    </row>
    <row r="247" spans="1:15" ht="28.8" x14ac:dyDescent="0.3">
      <c r="A247" t="s">
        <v>520</v>
      </c>
      <c r="B247" s="69" t="s">
        <v>813</v>
      </c>
      <c r="C247" s="69" t="s">
        <v>18</v>
      </c>
      <c r="D247" t="s">
        <v>139</v>
      </c>
      <c r="E247" s="69" t="s">
        <v>158</v>
      </c>
      <c r="F247" t="s">
        <v>114</v>
      </c>
      <c r="G247" s="69" t="s">
        <v>197</v>
      </c>
      <c r="H247" s="69" t="s">
        <v>149</v>
      </c>
      <c r="I247" s="69" t="s">
        <v>541</v>
      </c>
      <c r="J247" s="70">
        <v>42788</v>
      </c>
      <c r="K247" s="70">
        <v>42809</v>
      </c>
      <c r="L247" s="70">
        <v>42816</v>
      </c>
      <c r="M247" s="70">
        <v>42885</v>
      </c>
      <c r="N247" s="70">
        <v>42925</v>
      </c>
      <c r="O247" s="70">
        <v>42925</v>
      </c>
    </row>
    <row r="248" spans="1:15" ht="28.8" x14ac:dyDescent="0.3">
      <c r="A248" t="s">
        <v>520</v>
      </c>
      <c r="B248" s="69" t="s">
        <v>812</v>
      </c>
      <c r="C248" s="69" t="s">
        <v>18</v>
      </c>
      <c r="D248" t="s">
        <v>139</v>
      </c>
      <c r="E248" s="69" t="s">
        <v>158</v>
      </c>
      <c r="F248" t="s">
        <v>114</v>
      </c>
      <c r="G248" s="69" t="s">
        <v>197</v>
      </c>
      <c r="H248" s="69" t="s">
        <v>149</v>
      </c>
      <c r="I248" s="69" t="s">
        <v>111</v>
      </c>
      <c r="J248" s="70">
        <v>42924</v>
      </c>
      <c r="K248" s="70">
        <v>42898</v>
      </c>
      <c r="L248" s="70">
        <v>42905</v>
      </c>
      <c r="M248" s="70">
        <v>42974</v>
      </c>
      <c r="N248" s="70">
        <v>43014</v>
      </c>
      <c r="O248" s="70">
        <v>43014</v>
      </c>
    </row>
    <row r="249" spans="1:15" ht="28.8" x14ac:dyDescent="0.3">
      <c r="A249" t="s">
        <v>520</v>
      </c>
      <c r="B249" s="69" t="s">
        <v>811</v>
      </c>
      <c r="C249" s="69" t="s">
        <v>8</v>
      </c>
      <c r="D249" t="s">
        <v>139</v>
      </c>
      <c r="E249" s="69" t="s">
        <v>158</v>
      </c>
      <c r="F249" t="s">
        <v>114</v>
      </c>
      <c r="G249" s="69" t="s">
        <v>197</v>
      </c>
      <c r="H249" s="69" t="s">
        <v>149</v>
      </c>
      <c r="I249" s="69" t="s">
        <v>111</v>
      </c>
      <c r="J249" s="70">
        <v>42902</v>
      </c>
      <c r="K249" s="70">
        <v>42783</v>
      </c>
      <c r="L249" s="70">
        <v>42790</v>
      </c>
      <c r="M249" s="70">
        <v>42859</v>
      </c>
      <c r="N249" s="70">
        <v>42899</v>
      </c>
      <c r="O249" s="70">
        <v>42899</v>
      </c>
    </row>
    <row r="250" spans="1:15" hidden="1" x14ac:dyDescent="0.3"/>
    <row r="251" spans="1:15" ht="28.8" x14ac:dyDescent="0.3">
      <c r="A251" t="s">
        <v>520</v>
      </c>
      <c r="B251" s="69" t="s">
        <v>810</v>
      </c>
      <c r="C251" s="69" t="s">
        <v>18</v>
      </c>
      <c r="D251" t="s">
        <v>139</v>
      </c>
      <c r="E251" s="69" t="s">
        <v>158</v>
      </c>
      <c r="F251" t="s">
        <v>114</v>
      </c>
      <c r="G251" s="69" t="s">
        <v>197</v>
      </c>
      <c r="H251" s="69" t="s">
        <v>149</v>
      </c>
      <c r="I251" s="69" t="s">
        <v>111</v>
      </c>
      <c r="J251" s="70">
        <v>42938</v>
      </c>
      <c r="K251" s="70">
        <v>42945</v>
      </c>
      <c r="L251" s="70">
        <v>42952</v>
      </c>
      <c r="M251" s="70">
        <v>43051</v>
      </c>
      <c r="N251" s="70">
        <v>43091</v>
      </c>
      <c r="O251" s="70">
        <v>43091</v>
      </c>
    </row>
    <row r="252" spans="1:15" hidden="1" x14ac:dyDescent="0.3"/>
    <row r="253" spans="1:15" hidden="1" x14ac:dyDescent="0.3"/>
    <row r="254" spans="1:15" hidden="1" x14ac:dyDescent="0.3"/>
    <row r="255" spans="1:15" hidden="1" x14ac:dyDescent="0.3"/>
    <row r="256" spans="1:15" hidden="1" x14ac:dyDescent="0.3"/>
    <row r="257" spans="1:15" hidden="1" x14ac:dyDescent="0.3"/>
    <row r="258" spans="1:15" hidden="1" x14ac:dyDescent="0.3"/>
    <row r="259" spans="1:15" hidden="1" x14ac:dyDescent="0.3"/>
    <row r="260" spans="1:15" ht="28.8" x14ac:dyDescent="0.3">
      <c r="A260" t="s">
        <v>804</v>
      </c>
      <c r="B260" s="69" t="s">
        <v>45</v>
      </c>
      <c r="C260" s="69" t="s">
        <v>82</v>
      </c>
      <c r="D260" t="s">
        <v>130</v>
      </c>
      <c r="E260" s="69" t="s">
        <v>802</v>
      </c>
      <c r="F260" t="s">
        <v>151</v>
      </c>
      <c r="G260" s="69" t="s">
        <v>197</v>
      </c>
      <c r="H260" s="69" t="s">
        <v>149</v>
      </c>
      <c r="I260" s="69" t="s">
        <v>111</v>
      </c>
      <c r="J260" s="70">
        <v>42811</v>
      </c>
      <c r="K260" s="70">
        <v>42832</v>
      </c>
      <c r="L260" s="70">
        <v>42839</v>
      </c>
      <c r="M260" s="70">
        <v>42908</v>
      </c>
      <c r="N260" s="70">
        <v>42948</v>
      </c>
      <c r="O260" s="70">
        <v>42948</v>
      </c>
    </row>
    <row r="261" spans="1:15" ht="28.8" x14ac:dyDescent="0.3">
      <c r="A261" t="s">
        <v>809</v>
      </c>
      <c r="B261" s="69" t="s">
        <v>59</v>
      </c>
      <c r="C261" s="69" t="s">
        <v>82</v>
      </c>
      <c r="D261" t="s">
        <v>130</v>
      </c>
      <c r="E261" s="69" t="s">
        <v>802</v>
      </c>
      <c r="F261" t="s">
        <v>151</v>
      </c>
      <c r="G261" s="69" t="s">
        <v>197</v>
      </c>
      <c r="H261" s="69" t="s">
        <v>112</v>
      </c>
      <c r="I261" s="69" t="s">
        <v>111</v>
      </c>
      <c r="J261" s="70">
        <v>42811</v>
      </c>
      <c r="K261" s="70">
        <v>42832</v>
      </c>
      <c r="L261" s="70">
        <v>42839</v>
      </c>
      <c r="M261" s="70">
        <v>42848</v>
      </c>
      <c r="N261" s="70">
        <v>42888</v>
      </c>
      <c r="O261" s="70">
        <v>42888</v>
      </c>
    </row>
    <row r="262" spans="1:15" ht="28.8" x14ac:dyDescent="0.3">
      <c r="A262" t="s">
        <v>808</v>
      </c>
      <c r="B262" s="69" t="s">
        <v>61</v>
      </c>
      <c r="C262" s="69" t="s">
        <v>82</v>
      </c>
      <c r="D262" t="s">
        <v>130</v>
      </c>
      <c r="E262" s="69" t="s">
        <v>807</v>
      </c>
      <c r="F262" t="s">
        <v>151</v>
      </c>
      <c r="G262" s="69" t="s">
        <v>197</v>
      </c>
      <c r="H262" s="69" t="s">
        <v>112</v>
      </c>
      <c r="I262" s="69" t="s">
        <v>111</v>
      </c>
      <c r="J262" s="70">
        <v>42811</v>
      </c>
      <c r="K262" s="70">
        <v>42832</v>
      </c>
      <c r="L262" s="70">
        <v>42839</v>
      </c>
      <c r="M262" s="70">
        <v>42848</v>
      </c>
      <c r="N262" s="70">
        <v>42888</v>
      </c>
      <c r="O262" s="70">
        <v>42888</v>
      </c>
    </row>
    <row r="263" spans="1:15" ht="28.8" x14ac:dyDescent="0.3">
      <c r="A263" t="s">
        <v>806</v>
      </c>
      <c r="B263" s="69" t="s">
        <v>60</v>
      </c>
      <c r="C263" s="69" t="s">
        <v>82</v>
      </c>
      <c r="D263" t="s">
        <v>130</v>
      </c>
      <c r="E263" s="69" t="s">
        <v>802</v>
      </c>
      <c r="F263" t="s">
        <v>151</v>
      </c>
      <c r="G263" s="69" t="s">
        <v>197</v>
      </c>
      <c r="H263" s="69" t="s">
        <v>112</v>
      </c>
      <c r="I263" s="69" t="s">
        <v>111</v>
      </c>
      <c r="J263" s="70">
        <v>42811</v>
      </c>
      <c r="K263" s="70">
        <v>42832</v>
      </c>
      <c r="L263" s="70">
        <v>42839</v>
      </c>
      <c r="M263" s="70">
        <v>42848</v>
      </c>
      <c r="N263" s="70">
        <v>42888</v>
      </c>
      <c r="O263" s="70">
        <v>42888</v>
      </c>
    </row>
    <row r="264" spans="1:15" ht="28.8" x14ac:dyDescent="0.3">
      <c r="A264" t="s">
        <v>805</v>
      </c>
      <c r="B264" s="69" t="s">
        <v>803</v>
      </c>
      <c r="C264" s="69" t="s">
        <v>79</v>
      </c>
      <c r="D264" t="s">
        <v>130</v>
      </c>
      <c r="E264" s="69" t="s">
        <v>802</v>
      </c>
      <c r="F264" t="s">
        <v>151</v>
      </c>
      <c r="G264" s="69" t="s">
        <v>197</v>
      </c>
      <c r="H264" s="69" t="s">
        <v>112</v>
      </c>
      <c r="I264" s="69" t="s">
        <v>111</v>
      </c>
      <c r="J264" s="70">
        <v>42811</v>
      </c>
      <c r="K264" s="70">
        <v>42832</v>
      </c>
      <c r="L264" s="70">
        <v>42839</v>
      </c>
      <c r="M264" s="70">
        <v>42848</v>
      </c>
      <c r="N264" s="70">
        <v>42888</v>
      </c>
      <c r="O264" s="70">
        <v>42888</v>
      </c>
    </row>
    <row r="265" spans="1:15" hidden="1" x14ac:dyDescent="0.3"/>
    <row r="266" spans="1:15" hidden="1" x14ac:dyDescent="0.3"/>
    <row r="267" spans="1:15" hidden="1" x14ac:dyDescent="0.3"/>
    <row r="268" spans="1:15" hidden="1" x14ac:dyDescent="0.3"/>
    <row r="269" spans="1:15" hidden="1" x14ac:dyDescent="0.3"/>
    <row r="270" spans="1:15" ht="28.8" x14ac:dyDescent="0.3">
      <c r="A270" t="s">
        <v>801</v>
      </c>
      <c r="B270" s="69" t="s">
        <v>800</v>
      </c>
      <c r="C270" s="69" t="s">
        <v>17</v>
      </c>
      <c r="D270" t="s">
        <v>169</v>
      </c>
      <c r="E270" s="69" t="s">
        <v>176</v>
      </c>
      <c r="F270" t="s">
        <v>114</v>
      </c>
      <c r="G270" s="69" t="s">
        <v>197</v>
      </c>
      <c r="H270" s="69" t="s">
        <v>112</v>
      </c>
      <c r="I270" s="69" t="s">
        <v>111</v>
      </c>
      <c r="J270" s="70">
        <v>42847</v>
      </c>
      <c r="K270" s="70">
        <v>42868</v>
      </c>
      <c r="L270" s="70">
        <v>42875</v>
      </c>
      <c r="M270" s="70">
        <v>42884</v>
      </c>
      <c r="N270" s="70">
        <v>42924</v>
      </c>
      <c r="O270" s="70">
        <v>42924</v>
      </c>
    </row>
    <row r="271" spans="1:15" ht="28.8" x14ac:dyDescent="0.3">
      <c r="A271" t="s">
        <v>799</v>
      </c>
      <c r="B271" s="69" t="s">
        <v>798</v>
      </c>
      <c r="C271" s="69" t="s">
        <v>7</v>
      </c>
      <c r="D271" t="s">
        <v>169</v>
      </c>
      <c r="E271" s="69" t="s">
        <v>176</v>
      </c>
      <c r="F271" t="s">
        <v>114</v>
      </c>
      <c r="G271" s="69" t="s">
        <v>197</v>
      </c>
      <c r="H271" s="69" t="s">
        <v>112</v>
      </c>
      <c r="I271" s="69" t="s">
        <v>111</v>
      </c>
      <c r="J271" s="70">
        <v>42847</v>
      </c>
      <c r="K271" s="70">
        <v>42868</v>
      </c>
      <c r="L271" s="70">
        <v>42875</v>
      </c>
      <c r="M271" s="70">
        <v>42884</v>
      </c>
      <c r="N271" s="70">
        <v>42924</v>
      </c>
      <c r="O271" s="70">
        <v>42924</v>
      </c>
    </row>
    <row r="272" spans="1:15" hidden="1" x14ac:dyDescent="0.3"/>
    <row r="273" spans="1:15" hidden="1" x14ac:dyDescent="0.3"/>
    <row r="274" spans="1:15" ht="28.8" x14ac:dyDescent="0.3">
      <c r="A274" t="s">
        <v>794</v>
      </c>
      <c r="B274" s="69" t="s">
        <v>796</v>
      </c>
      <c r="C274" s="69" t="s">
        <v>12</v>
      </c>
      <c r="D274" t="s">
        <v>197</v>
      </c>
      <c r="E274" s="69" t="s">
        <v>197</v>
      </c>
      <c r="F274" t="s">
        <v>151</v>
      </c>
      <c r="G274" s="69" t="s">
        <v>197</v>
      </c>
      <c r="H274" s="69" t="s">
        <v>149</v>
      </c>
      <c r="I274" s="69" t="s">
        <v>111</v>
      </c>
      <c r="J274" s="70">
        <v>42968</v>
      </c>
      <c r="K274" s="70">
        <v>42989</v>
      </c>
      <c r="L274" s="70">
        <v>42996</v>
      </c>
      <c r="M274" s="70">
        <v>43065</v>
      </c>
      <c r="N274" s="70">
        <v>43105</v>
      </c>
      <c r="O274" s="70">
        <v>43105</v>
      </c>
    </row>
    <row r="275" spans="1:15" x14ac:dyDescent="0.3">
      <c r="A275" t="s">
        <v>794</v>
      </c>
      <c r="B275" s="69" t="s">
        <v>795</v>
      </c>
      <c r="C275" s="69" t="s">
        <v>12</v>
      </c>
      <c r="D275" t="s">
        <v>197</v>
      </c>
      <c r="E275" s="69" t="s">
        <v>197</v>
      </c>
      <c r="F275" t="s">
        <v>151</v>
      </c>
      <c r="G275" s="69" t="s">
        <v>197</v>
      </c>
      <c r="H275" s="69" t="s">
        <v>149</v>
      </c>
      <c r="I275" s="69" t="s">
        <v>111</v>
      </c>
      <c r="J275" s="70" t="e">
        <f>#REF!+7</f>
        <v>#REF!</v>
      </c>
      <c r="K275" s="70" t="e">
        <f>Table58[[#This Row],[Envisaged publishing date]]+21</f>
        <v>#REF!</v>
      </c>
      <c r="L275" s="70" t="e">
        <f>Table58[[#This Row],[Envisaged closing date of bid]]+7</f>
        <v>#REF!</v>
      </c>
      <c r="M275" s="70" t="e">
        <f>Table58[[#This Row],[Envisaged Bid response Screening]]+90</f>
        <v>#REF!</v>
      </c>
      <c r="N275" s="70" t="e">
        <f>Table58[[#This Row],[Envisaged Bid Award]]+9</f>
        <v>#REF!</v>
      </c>
      <c r="O275" s="70" t="e">
        <f>Table58[[#This Row],[Envisaged Contract Signature Date]]</f>
        <v>#REF!</v>
      </c>
    </row>
    <row r="276" spans="1:15" hidden="1" x14ac:dyDescent="0.3"/>
    <row r="277" spans="1:15" ht="28.8" x14ac:dyDescent="0.3">
      <c r="A277" t="s">
        <v>794</v>
      </c>
      <c r="B277" s="69" t="s">
        <v>793</v>
      </c>
      <c r="C277" s="69" t="s">
        <v>20</v>
      </c>
      <c r="D277" t="s">
        <v>197</v>
      </c>
      <c r="E277" s="69" t="s">
        <v>197</v>
      </c>
      <c r="F277" t="s">
        <v>151</v>
      </c>
      <c r="G277" s="69" t="s">
        <v>197</v>
      </c>
      <c r="H277" s="69" t="s">
        <v>149</v>
      </c>
      <c r="I277" s="69" t="s">
        <v>111</v>
      </c>
      <c r="J277" s="70">
        <v>42876</v>
      </c>
      <c r="K277" s="70">
        <v>42897</v>
      </c>
      <c r="L277" s="70">
        <v>42904</v>
      </c>
      <c r="M277" s="70">
        <v>42983</v>
      </c>
      <c r="N277" s="70">
        <v>43023</v>
      </c>
      <c r="O277" s="70">
        <v>43023</v>
      </c>
    </row>
    <row r="278" spans="1:15" hidden="1" x14ac:dyDescent="0.3"/>
    <row r="279" spans="1:15" x14ac:dyDescent="0.3">
      <c r="A279" t="s">
        <v>792</v>
      </c>
      <c r="B279" s="69" t="s">
        <v>791</v>
      </c>
      <c r="C279" s="69" t="s">
        <v>80</v>
      </c>
      <c r="D279" t="s">
        <v>159</v>
      </c>
      <c r="E279" s="69" t="s">
        <v>80</v>
      </c>
      <c r="F279" t="s">
        <v>151</v>
      </c>
      <c r="G279" s="69" t="s">
        <v>197</v>
      </c>
      <c r="H279" s="69" t="s">
        <v>149</v>
      </c>
      <c r="I279" s="69" t="s">
        <v>111</v>
      </c>
      <c r="J279" s="70">
        <v>42833</v>
      </c>
      <c r="K279" s="70">
        <v>42854</v>
      </c>
      <c r="L279" s="70">
        <v>42861</v>
      </c>
      <c r="M279" s="70">
        <v>42930</v>
      </c>
      <c r="N279" s="70">
        <v>42970</v>
      </c>
      <c r="O279" s="70">
        <v>42948</v>
      </c>
    </row>
    <row r="280" spans="1:15" ht="28.8" x14ac:dyDescent="0.3">
      <c r="A280" t="s">
        <v>790</v>
      </c>
      <c r="B280" s="69" t="s">
        <v>75</v>
      </c>
      <c r="C280" s="69" t="s">
        <v>82</v>
      </c>
      <c r="D280" t="s">
        <v>127</v>
      </c>
      <c r="E280" s="69" t="s">
        <v>782</v>
      </c>
      <c r="F280" t="s">
        <v>151</v>
      </c>
      <c r="G280" s="69" t="s">
        <v>197</v>
      </c>
      <c r="H280" s="69" t="s">
        <v>174</v>
      </c>
      <c r="J280" s="70">
        <v>42833</v>
      </c>
      <c r="K280" s="70">
        <v>42854</v>
      </c>
      <c r="L280" s="70">
        <v>42861</v>
      </c>
      <c r="M280" s="70">
        <v>42870</v>
      </c>
      <c r="N280" s="70">
        <v>42910</v>
      </c>
      <c r="O280" s="70">
        <v>42910</v>
      </c>
    </row>
    <row r="281" spans="1:15" ht="28.8" x14ac:dyDescent="0.3">
      <c r="A281" t="s">
        <v>789</v>
      </c>
      <c r="B281" s="69" t="s">
        <v>788</v>
      </c>
      <c r="C281" s="69" t="s">
        <v>76</v>
      </c>
      <c r="D281" t="s">
        <v>127</v>
      </c>
      <c r="E281" s="69" t="s">
        <v>782</v>
      </c>
      <c r="F281" t="s">
        <v>151</v>
      </c>
      <c r="G281" s="69" t="s">
        <v>197</v>
      </c>
      <c r="H281" s="69" t="s">
        <v>174</v>
      </c>
      <c r="J281" s="70">
        <v>42833</v>
      </c>
      <c r="K281" s="70">
        <v>42854</v>
      </c>
      <c r="L281" s="70">
        <v>42861</v>
      </c>
      <c r="M281" s="70">
        <v>42870</v>
      </c>
      <c r="N281" s="70">
        <v>42910</v>
      </c>
      <c r="O281" s="70">
        <v>42910</v>
      </c>
    </row>
    <row r="282" spans="1:15" x14ac:dyDescent="0.3">
      <c r="A282" t="s">
        <v>787</v>
      </c>
      <c r="B282" s="69" t="s">
        <v>46</v>
      </c>
      <c r="C282" s="69" t="s">
        <v>82</v>
      </c>
      <c r="D282" t="s">
        <v>786</v>
      </c>
      <c r="E282" s="69" t="s">
        <v>785</v>
      </c>
      <c r="F282" t="s">
        <v>151</v>
      </c>
      <c r="G282" s="69" t="s">
        <v>197</v>
      </c>
      <c r="H282" s="69" t="s">
        <v>149</v>
      </c>
      <c r="J282" s="70" t="e">
        <f>#REF!+7</f>
        <v>#REF!</v>
      </c>
      <c r="K282" s="70" t="e">
        <f>Table58[[#This Row],[Envisaged publishing date]]+21</f>
        <v>#REF!</v>
      </c>
      <c r="L282" s="70" t="e">
        <f>Table58[[#This Row],[Envisaged closing date of bid]]+7</f>
        <v>#REF!</v>
      </c>
      <c r="M282" s="70" t="e">
        <f>Table58[[#This Row],[Envisaged Bid response Screening]]+90</f>
        <v>#REF!</v>
      </c>
      <c r="N282" s="70" t="e">
        <f>Table58[[#This Row],[Envisaged Bid Award]]+9</f>
        <v>#REF!</v>
      </c>
      <c r="O282" s="70" t="e">
        <f>Table58[[#This Row],[Envisaged Contract Signature Date]]</f>
        <v>#REF!</v>
      </c>
    </row>
    <row r="283" spans="1:15" ht="28.8" x14ac:dyDescent="0.3">
      <c r="A283" t="s">
        <v>784</v>
      </c>
      <c r="B283" s="69" t="s">
        <v>783</v>
      </c>
      <c r="C283" s="69" t="s">
        <v>80</v>
      </c>
      <c r="D283" t="s">
        <v>127</v>
      </c>
      <c r="E283" s="69" t="s">
        <v>782</v>
      </c>
      <c r="F283" t="s">
        <v>151</v>
      </c>
      <c r="G283" s="69" t="s">
        <v>197</v>
      </c>
      <c r="H283" s="69" t="s">
        <v>149</v>
      </c>
      <c r="J283" s="70" t="e">
        <f>#REF!+7</f>
        <v>#REF!</v>
      </c>
      <c r="K283" s="70" t="e">
        <f>Table58[[#This Row],[Envisaged publishing date]]+21</f>
        <v>#REF!</v>
      </c>
      <c r="L283" s="70" t="e">
        <f>Table58[[#This Row],[Envisaged closing date of bid]]+7</f>
        <v>#REF!</v>
      </c>
      <c r="M283" s="70" t="e">
        <f>Table58[[#This Row],[Envisaged Bid response Screening]]+90</f>
        <v>#REF!</v>
      </c>
      <c r="N283" s="70" t="e">
        <f>Table58[[#This Row],[Envisaged Bid Award]]+9</f>
        <v>#REF!</v>
      </c>
      <c r="O283" s="70" t="e">
        <f>Table58[[#This Row],[Envisaged Contract Signature Date]]</f>
        <v>#REF!</v>
      </c>
    </row>
    <row r="284" spans="1:15" x14ac:dyDescent="0.3">
      <c r="A284" t="s">
        <v>781</v>
      </c>
      <c r="B284" s="69" t="s">
        <v>780</v>
      </c>
      <c r="C284" s="69" t="s">
        <v>28</v>
      </c>
      <c r="D284" t="s">
        <v>127</v>
      </c>
      <c r="E284" s="69" t="s">
        <v>206</v>
      </c>
      <c r="F284" t="s">
        <v>151</v>
      </c>
      <c r="G284" s="69" t="s">
        <v>197</v>
      </c>
      <c r="H284" s="69" t="s">
        <v>149</v>
      </c>
      <c r="J284" s="70">
        <v>42833</v>
      </c>
      <c r="K284" s="70">
        <v>42854</v>
      </c>
      <c r="L284" s="70">
        <v>42861</v>
      </c>
      <c r="M284" s="70">
        <v>42930</v>
      </c>
      <c r="N284" s="70">
        <v>42970</v>
      </c>
      <c r="O284" s="70">
        <v>42970</v>
      </c>
    </row>
    <row r="285" spans="1:15" ht="43.2" x14ac:dyDescent="0.3">
      <c r="A285" t="s">
        <v>779</v>
      </c>
      <c r="B285" s="69" t="s">
        <v>57</v>
      </c>
      <c r="C285" s="69" t="s">
        <v>82</v>
      </c>
      <c r="D285" t="s">
        <v>127</v>
      </c>
      <c r="E285" s="69" t="s">
        <v>579</v>
      </c>
      <c r="F285" t="s">
        <v>151</v>
      </c>
      <c r="G285" s="69" t="s">
        <v>197</v>
      </c>
      <c r="H285" s="69" t="s">
        <v>149</v>
      </c>
      <c r="J285" s="70">
        <v>42833</v>
      </c>
      <c r="K285" s="70">
        <v>42854</v>
      </c>
      <c r="L285" s="70">
        <v>42861</v>
      </c>
      <c r="M285" s="70">
        <v>42930</v>
      </c>
      <c r="N285" s="70">
        <v>42970</v>
      </c>
      <c r="O285" s="70">
        <v>42970</v>
      </c>
    </row>
    <row r="286" spans="1:15" ht="28.8" x14ac:dyDescent="0.3">
      <c r="A286" t="s">
        <v>778</v>
      </c>
      <c r="B286" s="69" t="s">
        <v>777</v>
      </c>
      <c r="C286" s="69" t="s">
        <v>26</v>
      </c>
      <c r="D286" t="s">
        <v>130</v>
      </c>
      <c r="E286" s="69" t="s">
        <v>766</v>
      </c>
      <c r="F286" t="s">
        <v>151</v>
      </c>
      <c r="G286" s="69" t="s">
        <v>197</v>
      </c>
      <c r="H286" s="69" t="s">
        <v>149</v>
      </c>
      <c r="J286" s="70">
        <v>42833</v>
      </c>
      <c r="K286" s="70">
        <v>42854</v>
      </c>
      <c r="L286" s="70">
        <v>42861</v>
      </c>
      <c r="M286" s="70">
        <v>42930</v>
      </c>
      <c r="N286" s="70">
        <v>42970</v>
      </c>
      <c r="O286" s="70">
        <v>42970</v>
      </c>
    </row>
    <row r="287" spans="1:15" ht="28.8" x14ac:dyDescent="0.3">
      <c r="A287" t="s">
        <v>776</v>
      </c>
      <c r="B287" s="69" t="s">
        <v>50</v>
      </c>
      <c r="C287" s="69" t="s">
        <v>82</v>
      </c>
      <c r="D287" t="s">
        <v>127</v>
      </c>
      <c r="E287" s="69" t="s">
        <v>397</v>
      </c>
      <c r="F287" t="s">
        <v>151</v>
      </c>
      <c r="G287" s="69" t="s">
        <v>197</v>
      </c>
      <c r="H287" s="69" t="s">
        <v>149</v>
      </c>
      <c r="J287" s="70">
        <v>42833</v>
      </c>
      <c r="K287" s="70">
        <v>42854</v>
      </c>
      <c r="L287" s="70">
        <v>42861</v>
      </c>
      <c r="M287" s="70">
        <v>42930</v>
      </c>
      <c r="N287" s="70">
        <v>42970</v>
      </c>
      <c r="O287" s="70">
        <v>42970</v>
      </c>
    </row>
    <row r="288" spans="1:15" x14ac:dyDescent="0.3">
      <c r="A288" t="s">
        <v>775</v>
      </c>
      <c r="B288" s="69" t="s">
        <v>73</v>
      </c>
      <c r="C288" s="69" t="s">
        <v>82</v>
      </c>
      <c r="D288" t="s">
        <v>127</v>
      </c>
      <c r="E288" s="69" t="s">
        <v>228</v>
      </c>
      <c r="F288" t="s">
        <v>151</v>
      </c>
      <c r="G288" s="69" t="s">
        <v>197</v>
      </c>
      <c r="H288" s="69" t="s">
        <v>149</v>
      </c>
      <c r="J288" s="70" t="e">
        <f>#REF!+7</f>
        <v>#REF!</v>
      </c>
      <c r="K288" s="70" t="e">
        <f>Table58[[#This Row],[Envisaged publishing date]]+21</f>
        <v>#REF!</v>
      </c>
      <c r="L288" s="70" t="e">
        <f>Table58[[#This Row],[Envisaged closing date of bid]]+7</f>
        <v>#REF!</v>
      </c>
      <c r="M288" s="70" t="e">
        <f>Table58[[#This Row],[Envisaged Bid response Screening]]+90</f>
        <v>#REF!</v>
      </c>
      <c r="N288" s="70" t="e">
        <f>Table58[[#This Row],[Envisaged Bid Award]]+9</f>
        <v>#REF!</v>
      </c>
      <c r="O288" s="70" t="e">
        <f>Table58[[#This Row],[Envisaged Contract Signature Date]]</f>
        <v>#REF!</v>
      </c>
    </row>
    <row r="289" spans="1:15" x14ac:dyDescent="0.3">
      <c r="A289" t="s">
        <v>774</v>
      </c>
      <c r="B289" s="69" t="s">
        <v>70</v>
      </c>
      <c r="C289" s="69" t="s">
        <v>82</v>
      </c>
      <c r="D289" t="s">
        <v>130</v>
      </c>
      <c r="E289" s="69" t="s">
        <v>773</v>
      </c>
      <c r="F289" t="s">
        <v>151</v>
      </c>
      <c r="G289" s="69" t="s">
        <v>197</v>
      </c>
      <c r="H289" s="69" t="s">
        <v>149</v>
      </c>
      <c r="J289" s="70" t="e">
        <f>#REF!+7</f>
        <v>#REF!</v>
      </c>
      <c r="K289" s="70" t="e">
        <f>Table58[[#This Row],[Envisaged publishing date]]+21</f>
        <v>#REF!</v>
      </c>
      <c r="L289" s="70" t="e">
        <f>Table58[[#This Row],[Envisaged closing date of bid]]+7</f>
        <v>#REF!</v>
      </c>
      <c r="M289" s="70" t="e">
        <f>Table58[[#This Row],[Envisaged Bid response Screening]]+90</f>
        <v>#REF!</v>
      </c>
      <c r="N289" s="70" t="e">
        <f>Table58[[#This Row],[Envisaged Bid Award]]+9</f>
        <v>#REF!</v>
      </c>
      <c r="O289" s="70" t="e">
        <f>Table58[[#This Row],[Envisaged Contract Signature Date]]</f>
        <v>#REF!</v>
      </c>
    </row>
    <row r="290" spans="1:15" ht="28.8" x14ac:dyDescent="0.3">
      <c r="A290" t="s">
        <v>772</v>
      </c>
      <c r="B290" s="69" t="s">
        <v>771</v>
      </c>
      <c r="C290" s="69" t="s">
        <v>81</v>
      </c>
      <c r="D290" t="s">
        <v>130</v>
      </c>
      <c r="E290" s="69" t="s">
        <v>766</v>
      </c>
      <c r="F290" t="s">
        <v>151</v>
      </c>
      <c r="G290" s="69" t="s">
        <v>197</v>
      </c>
      <c r="H290" s="69" t="s">
        <v>535</v>
      </c>
      <c r="J290" s="70">
        <v>42833</v>
      </c>
      <c r="K290" s="70">
        <v>42854</v>
      </c>
      <c r="L290" s="70">
        <v>42861</v>
      </c>
      <c r="M290" s="70">
        <v>42870</v>
      </c>
      <c r="N290" s="70">
        <v>42910</v>
      </c>
      <c r="O290" s="70">
        <v>42910</v>
      </c>
    </row>
    <row r="291" spans="1:15" ht="28.8" x14ac:dyDescent="0.3">
      <c r="A291" t="s">
        <v>770</v>
      </c>
      <c r="B291" s="69" t="s">
        <v>769</v>
      </c>
      <c r="C291" s="69" t="s">
        <v>26</v>
      </c>
      <c r="D291" t="s">
        <v>130</v>
      </c>
      <c r="E291" s="69" t="s">
        <v>766</v>
      </c>
      <c r="F291" t="s">
        <v>151</v>
      </c>
      <c r="G291" s="69" t="s">
        <v>197</v>
      </c>
      <c r="H291" s="69" t="s">
        <v>149</v>
      </c>
      <c r="J291" s="70">
        <v>42833</v>
      </c>
      <c r="K291" s="70">
        <v>42854</v>
      </c>
      <c r="L291" s="70">
        <v>42861</v>
      </c>
      <c r="M291" s="70">
        <v>42930</v>
      </c>
      <c r="N291" s="70">
        <v>42970</v>
      </c>
      <c r="O291" s="70">
        <v>42970</v>
      </c>
    </row>
    <row r="292" spans="1:15" x14ac:dyDescent="0.3">
      <c r="A292" t="s">
        <v>768</v>
      </c>
      <c r="B292" s="69" t="s">
        <v>66</v>
      </c>
      <c r="C292" s="69" t="s">
        <v>82</v>
      </c>
      <c r="D292" t="s">
        <v>127</v>
      </c>
      <c r="E292" s="69" t="s">
        <v>228</v>
      </c>
      <c r="F292" t="s">
        <v>151</v>
      </c>
      <c r="G292" s="69" t="s">
        <v>197</v>
      </c>
      <c r="H292" s="69" t="s">
        <v>149</v>
      </c>
      <c r="J292" s="70">
        <v>42833</v>
      </c>
      <c r="K292" s="70">
        <v>42854</v>
      </c>
      <c r="L292" s="70">
        <v>42861</v>
      </c>
      <c r="M292" s="70">
        <v>42930</v>
      </c>
      <c r="N292" s="70">
        <v>42970</v>
      </c>
      <c r="O292" s="70">
        <v>42970</v>
      </c>
    </row>
    <row r="293" spans="1:15" ht="28.8" x14ac:dyDescent="0.3">
      <c r="A293" t="s">
        <v>767</v>
      </c>
      <c r="B293" s="69" t="s">
        <v>63</v>
      </c>
      <c r="C293" s="69" t="s">
        <v>82</v>
      </c>
      <c r="D293" t="s">
        <v>130</v>
      </c>
      <c r="E293" s="69" t="s">
        <v>766</v>
      </c>
      <c r="F293" t="s">
        <v>151</v>
      </c>
      <c r="G293" s="69" t="s">
        <v>197</v>
      </c>
      <c r="H293" s="69" t="s">
        <v>149</v>
      </c>
      <c r="J293" s="70" t="e">
        <f>#REF!+7</f>
        <v>#REF!</v>
      </c>
      <c r="K293" s="70" t="e">
        <f>Table58[[#This Row],[Envisaged publishing date]]+21</f>
        <v>#REF!</v>
      </c>
      <c r="L293" s="70" t="e">
        <f>Table58[[#This Row],[Envisaged closing date of bid]]+7</f>
        <v>#REF!</v>
      </c>
      <c r="M293" s="70" t="e">
        <f>Table58[[#This Row],[Envisaged Bid response Screening]]+90</f>
        <v>#REF!</v>
      </c>
      <c r="N293" s="70" t="e">
        <f>Table58[[#This Row],[Envisaged Bid Award]]+9</f>
        <v>#REF!</v>
      </c>
      <c r="O293" s="70" t="e">
        <f>Table58[[#This Row],[Envisaged Contract Signature Date]]</f>
        <v>#REF!</v>
      </c>
    </row>
    <row r="294" spans="1:15" ht="72" x14ac:dyDescent="0.3">
      <c r="A294" t="s">
        <v>765</v>
      </c>
      <c r="B294" s="69" t="s">
        <v>764</v>
      </c>
      <c r="C294" s="69" t="s">
        <v>12</v>
      </c>
      <c r="D294" t="s">
        <v>759</v>
      </c>
      <c r="E294" s="69" t="s">
        <v>686</v>
      </c>
      <c r="F294" t="s">
        <v>151</v>
      </c>
      <c r="G294" s="69" t="s">
        <v>197</v>
      </c>
      <c r="H294" s="69" t="s">
        <v>149</v>
      </c>
      <c r="J294" s="70" t="e">
        <f>#REF!+7</f>
        <v>#REF!</v>
      </c>
      <c r="K294" s="70" t="e">
        <f>Table58[[#This Row],[Envisaged publishing date]]+21</f>
        <v>#REF!</v>
      </c>
      <c r="L294" s="70" t="e">
        <f>Table58[[#This Row],[Envisaged closing date of bid]]+7</f>
        <v>#REF!</v>
      </c>
      <c r="M294" s="70" t="e">
        <f>Table58[[#This Row],[Envisaged Bid response Screening]]+90</f>
        <v>#REF!</v>
      </c>
      <c r="N294" s="70" t="e">
        <f>Table58[[#This Row],[Envisaged Bid Award]]+9</f>
        <v>#REF!</v>
      </c>
      <c r="O294" s="70" t="e">
        <f>Table58[[#This Row],[Envisaged Contract Signature Date]]</f>
        <v>#REF!</v>
      </c>
    </row>
    <row r="295" spans="1:15" ht="57.6" x14ac:dyDescent="0.3">
      <c r="A295" t="s">
        <v>763</v>
      </c>
      <c r="B295" s="69" t="s">
        <v>762</v>
      </c>
      <c r="C295" s="69" t="s">
        <v>8</v>
      </c>
      <c r="D295" t="s">
        <v>759</v>
      </c>
      <c r="E295" s="69" t="s">
        <v>686</v>
      </c>
      <c r="F295" t="s">
        <v>151</v>
      </c>
      <c r="G295" s="69" t="s">
        <v>197</v>
      </c>
      <c r="H295" s="69" t="s">
        <v>149</v>
      </c>
      <c r="J295" s="70" t="e">
        <f>#REF!+7</f>
        <v>#REF!</v>
      </c>
      <c r="K295" s="70" t="e">
        <f>Table58[[#This Row],[Envisaged publishing date]]+21</f>
        <v>#REF!</v>
      </c>
      <c r="L295" s="70" t="e">
        <f>Table58[[#This Row],[Envisaged closing date of bid]]+7</f>
        <v>#REF!</v>
      </c>
      <c r="M295" s="70" t="e">
        <f>Table58[[#This Row],[Envisaged Bid response Screening]]+90</f>
        <v>#REF!</v>
      </c>
      <c r="N295" s="70" t="e">
        <f>Table58[[#This Row],[Envisaged Bid Award]]+9</f>
        <v>#REF!</v>
      </c>
      <c r="O295" s="70" t="e">
        <f>Table58[[#This Row],[Envisaged Contract Signature Date]]</f>
        <v>#REF!</v>
      </c>
    </row>
    <row r="296" spans="1:15" ht="43.2" x14ac:dyDescent="0.3">
      <c r="A296" t="s">
        <v>761</v>
      </c>
      <c r="B296" s="69" t="s">
        <v>760</v>
      </c>
      <c r="C296" s="69" t="s">
        <v>12</v>
      </c>
      <c r="D296" t="s">
        <v>759</v>
      </c>
      <c r="E296" s="69" t="s">
        <v>686</v>
      </c>
      <c r="F296" t="s">
        <v>151</v>
      </c>
      <c r="G296" s="69" t="s">
        <v>197</v>
      </c>
      <c r="H296" s="69" t="s">
        <v>149</v>
      </c>
      <c r="J296" s="70" t="e">
        <f>#REF!+7</f>
        <v>#REF!</v>
      </c>
      <c r="K296" s="70" t="e">
        <f>Table58[[#This Row],[Envisaged publishing date]]+21</f>
        <v>#REF!</v>
      </c>
      <c r="L296" s="70" t="e">
        <f>Table58[[#This Row],[Envisaged closing date of bid]]+7</f>
        <v>#REF!</v>
      </c>
      <c r="M296" s="70" t="e">
        <f>Table58[[#This Row],[Envisaged Bid response Screening]]+90</f>
        <v>#REF!</v>
      </c>
      <c r="N296" s="70" t="e">
        <f>Table58[[#This Row],[Envisaged Bid Award]]+9</f>
        <v>#REF!</v>
      </c>
      <c r="O296" s="70" t="e">
        <f>Table58[[#This Row],[Envisaged Contract Signature Date]]</f>
        <v>#REF!</v>
      </c>
    </row>
    <row r="297" spans="1:15" ht="57.6" x14ac:dyDescent="0.3">
      <c r="A297" t="s">
        <v>758</v>
      </c>
      <c r="B297" s="69" t="s">
        <v>757</v>
      </c>
      <c r="C297" s="69" t="s">
        <v>12</v>
      </c>
      <c r="D297" t="s">
        <v>127</v>
      </c>
      <c r="E297" s="69" t="s">
        <v>397</v>
      </c>
      <c r="F297" t="s">
        <v>151</v>
      </c>
      <c r="G297" s="69" t="s">
        <v>197</v>
      </c>
      <c r="H297" s="69" t="s">
        <v>149</v>
      </c>
      <c r="J297" s="70" t="e">
        <f>#REF!+7</f>
        <v>#REF!</v>
      </c>
      <c r="K297" s="70" t="e">
        <f>Table58[[#This Row],[Envisaged publishing date]]+21</f>
        <v>#REF!</v>
      </c>
      <c r="L297" s="70" t="e">
        <f>Table58[[#This Row],[Envisaged closing date of bid]]+7</f>
        <v>#REF!</v>
      </c>
      <c r="M297" s="70" t="e">
        <f>Table58[[#This Row],[Envisaged Bid response Screening]]+90</f>
        <v>#REF!</v>
      </c>
      <c r="N297" s="70" t="e">
        <f>Table58[[#This Row],[Envisaged Bid Award]]+9</f>
        <v>#REF!</v>
      </c>
      <c r="O297" s="70" t="e">
        <f>Table58[[#This Row],[Envisaged Contract Signature Date]]</f>
        <v>#REF!</v>
      </c>
    </row>
    <row r="298" spans="1:15" ht="28.8" x14ac:dyDescent="0.3">
      <c r="A298" t="s">
        <v>756</v>
      </c>
      <c r="B298" s="69" t="s">
        <v>755</v>
      </c>
      <c r="C298" s="69" t="s">
        <v>26</v>
      </c>
      <c r="D298" t="s">
        <v>127</v>
      </c>
      <c r="E298" s="69" t="s">
        <v>397</v>
      </c>
      <c r="F298" t="s">
        <v>151</v>
      </c>
      <c r="G298" s="69" t="s">
        <v>197</v>
      </c>
      <c r="H298" s="69" t="s">
        <v>149</v>
      </c>
      <c r="J298" s="70" t="e">
        <f>#REF!+7</f>
        <v>#REF!</v>
      </c>
      <c r="K298" s="70" t="e">
        <f>Table58[[#This Row],[Envisaged publishing date]]+21</f>
        <v>#REF!</v>
      </c>
      <c r="L298" s="70" t="e">
        <f>Table58[[#This Row],[Envisaged closing date of bid]]+7</f>
        <v>#REF!</v>
      </c>
      <c r="M298" s="70" t="e">
        <f>Table58[[#This Row],[Envisaged Bid response Screening]]+90</f>
        <v>#REF!</v>
      </c>
      <c r="N298" s="70" t="e">
        <f>Table58[[#This Row],[Envisaged Bid Award]]+9</f>
        <v>#REF!</v>
      </c>
      <c r="O298" s="70" t="e">
        <f>Table58[[#This Row],[Envisaged Contract Signature Date]]</f>
        <v>#REF!</v>
      </c>
    </row>
    <row r="299" spans="1:15" ht="28.8" x14ac:dyDescent="0.3">
      <c r="A299" t="s">
        <v>754</v>
      </c>
      <c r="B299" s="69" t="s">
        <v>753</v>
      </c>
      <c r="C299" s="69" t="s">
        <v>26</v>
      </c>
      <c r="D299" t="s">
        <v>127</v>
      </c>
      <c r="E299" s="69" t="s">
        <v>397</v>
      </c>
      <c r="F299" t="s">
        <v>151</v>
      </c>
      <c r="G299" s="69" t="s">
        <v>197</v>
      </c>
      <c r="H299" s="69" t="s">
        <v>149</v>
      </c>
      <c r="J299" s="70" t="e">
        <f>#REF!+7</f>
        <v>#REF!</v>
      </c>
      <c r="K299" s="70" t="e">
        <f>Table58[[#This Row],[Envisaged publishing date]]+21</f>
        <v>#REF!</v>
      </c>
      <c r="L299" s="70" t="e">
        <f>Table58[[#This Row],[Envisaged closing date of bid]]+7</f>
        <v>#REF!</v>
      </c>
      <c r="M299" s="70" t="e">
        <f>Table58[[#This Row],[Envisaged Bid response Screening]]+90</f>
        <v>#REF!</v>
      </c>
      <c r="N299" s="70" t="e">
        <f>Table58[[#This Row],[Envisaged Bid Award]]+9</f>
        <v>#REF!</v>
      </c>
      <c r="O299" s="70" t="e">
        <f>Table58[[#This Row],[Envisaged Contract Signature Date]]</f>
        <v>#REF!</v>
      </c>
    </row>
    <row r="300" spans="1:15" ht="28.8" x14ac:dyDescent="0.3">
      <c r="A300" t="s">
        <v>752</v>
      </c>
      <c r="B300" s="69" t="s">
        <v>751</v>
      </c>
      <c r="C300" s="69" t="s">
        <v>84</v>
      </c>
      <c r="D300" t="s">
        <v>127</v>
      </c>
      <c r="E300" s="69" t="s">
        <v>397</v>
      </c>
      <c r="F300" t="s">
        <v>151</v>
      </c>
      <c r="G300" s="69" t="s">
        <v>197</v>
      </c>
      <c r="H300" s="69" t="s">
        <v>149</v>
      </c>
      <c r="J300" s="70" t="e">
        <f>#REF!+7</f>
        <v>#REF!</v>
      </c>
      <c r="K300" s="70" t="e">
        <f>Table58[[#This Row],[Envisaged publishing date]]+21</f>
        <v>#REF!</v>
      </c>
      <c r="L300" s="70" t="e">
        <f>Table58[[#This Row],[Envisaged closing date of bid]]+7</f>
        <v>#REF!</v>
      </c>
      <c r="M300" s="70" t="e">
        <f>Table58[[#This Row],[Envisaged Bid response Screening]]+90</f>
        <v>#REF!</v>
      </c>
      <c r="N300" s="70" t="e">
        <f>Table58[[#This Row],[Envisaged Bid Award]]+9</f>
        <v>#REF!</v>
      </c>
      <c r="O300" s="70" t="e">
        <f>Table58[[#This Row],[Envisaged Contract Signature Date]]</f>
        <v>#REF!</v>
      </c>
    </row>
    <row r="301" spans="1:15" ht="28.8" x14ac:dyDescent="0.3">
      <c r="A301" t="s">
        <v>750</v>
      </c>
      <c r="B301" s="69" t="s">
        <v>749</v>
      </c>
      <c r="C301" s="69" t="s">
        <v>18</v>
      </c>
      <c r="D301" t="s">
        <v>127</v>
      </c>
      <c r="E301" s="69" t="s">
        <v>397</v>
      </c>
      <c r="F301" t="s">
        <v>151</v>
      </c>
      <c r="G301" s="69" t="s">
        <v>197</v>
      </c>
      <c r="H301" s="69" t="s">
        <v>149</v>
      </c>
      <c r="J301" s="70" t="e">
        <f>#REF!+7</f>
        <v>#REF!</v>
      </c>
      <c r="K301" s="70" t="e">
        <f>Table58[[#This Row],[Envisaged publishing date]]+21</f>
        <v>#REF!</v>
      </c>
      <c r="L301" s="70" t="e">
        <f>Table58[[#This Row],[Envisaged closing date of bid]]+7</f>
        <v>#REF!</v>
      </c>
      <c r="M301" s="70" t="e">
        <f>Table58[[#This Row],[Envisaged Bid response Screening]]+90</f>
        <v>#REF!</v>
      </c>
      <c r="N301" s="70" t="e">
        <f>Table58[[#This Row],[Envisaged Bid Award]]+9</f>
        <v>#REF!</v>
      </c>
      <c r="O301" s="70" t="e">
        <f>Table58[[#This Row],[Envisaged Contract Signature Date]]</f>
        <v>#REF!</v>
      </c>
    </row>
    <row r="302" spans="1:15" ht="28.8" x14ac:dyDescent="0.3">
      <c r="A302" t="s">
        <v>748</v>
      </c>
      <c r="B302" s="69" t="s">
        <v>747</v>
      </c>
      <c r="C302" s="69" t="s">
        <v>18</v>
      </c>
      <c r="D302" t="s">
        <v>127</v>
      </c>
      <c r="E302" s="69" t="s">
        <v>397</v>
      </c>
      <c r="F302" t="s">
        <v>151</v>
      </c>
      <c r="G302" s="69" t="s">
        <v>197</v>
      </c>
      <c r="H302" s="69" t="s">
        <v>149</v>
      </c>
      <c r="J302" s="70" t="e">
        <f>#REF!+7</f>
        <v>#REF!</v>
      </c>
      <c r="K302" s="70" t="e">
        <f>Table58[[#This Row],[Envisaged publishing date]]+21</f>
        <v>#REF!</v>
      </c>
      <c r="L302" s="70" t="e">
        <f>Table58[[#This Row],[Envisaged closing date of bid]]+7</f>
        <v>#REF!</v>
      </c>
      <c r="M302" s="70" t="e">
        <f>Table58[[#This Row],[Envisaged Bid response Screening]]+90</f>
        <v>#REF!</v>
      </c>
      <c r="N302" s="70" t="e">
        <f>Table58[[#This Row],[Envisaged Bid Award]]+9</f>
        <v>#REF!</v>
      </c>
      <c r="O302" s="70" t="e">
        <f>Table58[[#This Row],[Envisaged Contract Signature Date]]</f>
        <v>#REF!</v>
      </c>
    </row>
    <row r="303" spans="1:15" ht="28.8" x14ac:dyDescent="0.3">
      <c r="A303" t="s">
        <v>746</v>
      </c>
      <c r="B303" s="69" t="s">
        <v>745</v>
      </c>
      <c r="C303" s="69" t="s">
        <v>11</v>
      </c>
      <c r="D303" t="s">
        <v>127</v>
      </c>
      <c r="E303" s="69" t="s">
        <v>397</v>
      </c>
      <c r="F303" t="s">
        <v>151</v>
      </c>
      <c r="G303" s="69" t="s">
        <v>197</v>
      </c>
      <c r="H303" s="69" t="s">
        <v>149</v>
      </c>
      <c r="J303" s="70" t="e">
        <f>#REF!+7</f>
        <v>#REF!</v>
      </c>
      <c r="K303" s="70" t="e">
        <f>Table58[[#This Row],[Envisaged publishing date]]+21</f>
        <v>#REF!</v>
      </c>
      <c r="L303" s="70" t="e">
        <f>Table58[[#This Row],[Envisaged closing date of bid]]+7</f>
        <v>#REF!</v>
      </c>
      <c r="M303" s="70" t="e">
        <f>Table58[[#This Row],[Envisaged Bid response Screening]]+90</f>
        <v>#REF!</v>
      </c>
      <c r="N303" s="70" t="e">
        <f>Table58[[#This Row],[Envisaged Bid Award]]+9</f>
        <v>#REF!</v>
      </c>
      <c r="O303" s="70" t="e">
        <f>Table58[[#This Row],[Envisaged Contract Signature Date]]</f>
        <v>#REF!</v>
      </c>
    </row>
    <row r="304" spans="1:15" ht="28.8" x14ac:dyDescent="0.3">
      <c r="A304" t="s">
        <v>744</v>
      </c>
      <c r="B304" s="69" t="s">
        <v>743</v>
      </c>
      <c r="C304" s="69" t="s">
        <v>18</v>
      </c>
      <c r="D304" t="s">
        <v>127</v>
      </c>
      <c r="E304" s="69" t="s">
        <v>397</v>
      </c>
      <c r="F304" t="s">
        <v>151</v>
      </c>
      <c r="G304" s="69" t="s">
        <v>197</v>
      </c>
      <c r="H304" s="69" t="s">
        <v>149</v>
      </c>
      <c r="J304" s="70" t="e">
        <f>#REF!+7</f>
        <v>#REF!</v>
      </c>
      <c r="K304" s="70" t="e">
        <f>Table58[[#This Row],[Envisaged publishing date]]+21</f>
        <v>#REF!</v>
      </c>
      <c r="L304" s="70" t="e">
        <f>Table58[[#This Row],[Envisaged closing date of bid]]+7</f>
        <v>#REF!</v>
      </c>
      <c r="M304" s="70" t="e">
        <f>Table58[[#This Row],[Envisaged Bid response Screening]]+90</f>
        <v>#REF!</v>
      </c>
      <c r="N304" s="70" t="e">
        <f>Table58[[#This Row],[Envisaged Bid Award]]+9</f>
        <v>#REF!</v>
      </c>
      <c r="O304" s="70" t="e">
        <f>Table58[[#This Row],[Envisaged Contract Signature Date]]</f>
        <v>#REF!</v>
      </c>
    </row>
    <row r="305" spans="1:15" ht="28.8" x14ac:dyDescent="0.3">
      <c r="A305" t="s">
        <v>742</v>
      </c>
      <c r="B305" s="69" t="s">
        <v>55</v>
      </c>
      <c r="C305" s="69" t="s">
        <v>82</v>
      </c>
      <c r="D305" t="s">
        <v>127</v>
      </c>
      <c r="E305" s="69" t="s">
        <v>397</v>
      </c>
      <c r="F305" t="s">
        <v>151</v>
      </c>
      <c r="G305" s="69" t="s">
        <v>197</v>
      </c>
      <c r="H305" s="69" t="s">
        <v>149</v>
      </c>
      <c r="J305" s="70" t="e">
        <f>#REF!+7</f>
        <v>#REF!</v>
      </c>
      <c r="K305" s="70" t="e">
        <f>Table58[[#This Row],[Envisaged publishing date]]+21</f>
        <v>#REF!</v>
      </c>
      <c r="L305" s="70" t="e">
        <f>Table58[[#This Row],[Envisaged closing date of bid]]+7</f>
        <v>#REF!</v>
      </c>
      <c r="M305" s="70" t="e">
        <f>Table58[[#This Row],[Envisaged Bid response Screening]]+90</f>
        <v>#REF!</v>
      </c>
      <c r="N305" s="70" t="e">
        <f>Table58[[#This Row],[Envisaged Bid Award]]+9</f>
        <v>#REF!</v>
      </c>
      <c r="O305" s="70" t="e">
        <f>Table58[[#This Row],[Envisaged Contract Signature Date]]</f>
        <v>#REF!</v>
      </c>
    </row>
    <row r="306" spans="1:15" ht="28.8" x14ac:dyDescent="0.3">
      <c r="A306" t="s">
        <v>739</v>
      </c>
      <c r="B306" s="69" t="s">
        <v>51</v>
      </c>
      <c r="C306" s="69" t="s">
        <v>82</v>
      </c>
      <c r="D306" t="s">
        <v>127</v>
      </c>
      <c r="E306" s="69" t="s">
        <v>397</v>
      </c>
      <c r="F306" t="s">
        <v>151</v>
      </c>
      <c r="G306" s="69" t="s">
        <v>197</v>
      </c>
      <c r="H306" s="69" t="s">
        <v>149</v>
      </c>
      <c r="J306" s="70" t="e">
        <f>#REF!+7</f>
        <v>#REF!</v>
      </c>
      <c r="K306" s="70" t="e">
        <f>Table58[[#This Row],[Envisaged publishing date]]+21</f>
        <v>#REF!</v>
      </c>
      <c r="L306" s="70" t="e">
        <f>Table58[[#This Row],[Envisaged closing date of bid]]+7</f>
        <v>#REF!</v>
      </c>
      <c r="M306" s="70" t="e">
        <f>Table58[[#This Row],[Envisaged Bid response Screening]]+90</f>
        <v>#REF!</v>
      </c>
      <c r="N306" s="70" t="e">
        <f>Table58[[#This Row],[Envisaged Bid Award]]+9</f>
        <v>#REF!</v>
      </c>
      <c r="O306" s="70" t="e">
        <f>Table58[[#This Row],[Envisaged Contract Signature Date]]</f>
        <v>#REF!</v>
      </c>
    </row>
    <row r="307" spans="1:15" ht="28.8" x14ac:dyDescent="0.3">
      <c r="A307" t="s">
        <v>737</v>
      </c>
      <c r="B307" s="69" t="s">
        <v>741</v>
      </c>
      <c r="C307" s="69" t="s">
        <v>28</v>
      </c>
      <c r="D307" t="s">
        <v>127</v>
      </c>
      <c r="E307" s="69" t="s">
        <v>397</v>
      </c>
      <c r="F307" t="s">
        <v>151</v>
      </c>
      <c r="G307" s="69" t="s">
        <v>197</v>
      </c>
      <c r="H307" s="69" t="s">
        <v>149</v>
      </c>
      <c r="J307" s="70" t="e">
        <f>#REF!+7</f>
        <v>#REF!</v>
      </c>
      <c r="K307" s="70" t="e">
        <f>Table58[[#This Row],[Envisaged publishing date]]+21</f>
        <v>#REF!</v>
      </c>
      <c r="L307" s="70" t="e">
        <f>Table58[[#This Row],[Envisaged closing date of bid]]+7</f>
        <v>#REF!</v>
      </c>
      <c r="M307" s="70" t="e">
        <f>Table58[[#This Row],[Envisaged Bid response Screening]]+90</f>
        <v>#REF!</v>
      </c>
      <c r="N307" s="70" t="e">
        <f>Table58[[#This Row],[Envisaged Bid Award]]+9</f>
        <v>#REF!</v>
      </c>
      <c r="O307" s="70" t="e">
        <f>Table58[[#This Row],[Envisaged Contract Signature Date]]</f>
        <v>#REF!</v>
      </c>
    </row>
    <row r="308" spans="1:15" ht="28.8" x14ac:dyDescent="0.3">
      <c r="A308" t="s">
        <v>735</v>
      </c>
      <c r="B308" s="69" t="s">
        <v>740</v>
      </c>
      <c r="C308" s="69" t="s">
        <v>14</v>
      </c>
      <c r="D308" t="s">
        <v>127</v>
      </c>
      <c r="E308" s="69" t="s">
        <v>397</v>
      </c>
      <c r="F308" t="s">
        <v>151</v>
      </c>
      <c r="G308" s="69" t="s">
        <v>197</v>
      </c>
      <c r="H308" s="69" t="s">
        <v>149</v>
      </c>
      <c r="J308" s="70" t="e">
        <f>#REF!+7</f>
        <v>#REF!</v>
      </c>
      <c r="K308" s="70" t="e">
        <f>Table58[[#This Row],[Envisaged publishing date]]+21</f>
        <v>#REF!</v>
      </c>
      <c r="L308" s="70" t="e">
        <f>Table58[[#This Row],[Envisaged closing date of bid]]+7</f>
        <v>#REF!</v>
      </c>
      <c r="M308" s="70" t="e">
        <f>Table58[[#This Row],[Envisaged Bid response Screening]]+90</f>
        <v>#REF!</v>
      </c>
      <c r="N308" s="70" t="e">
        <f>Table58[[#This Row],[Envisaged Bid Award]]+9</f>
        <v>#REF!</v>
      </c>
      <c r="O308" s="70" t="e">
        <f>Table58[[#This Row],[Envisaged Contract Signature Date]]</f>
        <v>#REF!</v>
      </c>
    </row>
    <row r="309" spans="1:15" ht="28.8" x14ac:dyDescent="0.3">
      <c r="A309" t="s">
        <v>739</v>
      </c>
      <c r="B309" s="69" t="s">
        <v>738</v>
      </c>
      <c r="C309" s="69" t="s">
        <v>18</v>
      </c>
      <c r="D309" t="s">
        <v>127</v>
      </c>
      <c r="E309" s="69" t="s">
        <v>397</v>
      </c>
      <c r="F309" t="s">
        <v>151</v>
      </c>
      <c r="G309" s="69" t="s">
        <v>197</v>
      </c>
      <c r="H309" s="69" t="s">
        <v>149</v>
      </c>
      <c r="J309" s="70" t="e">
        <f>#REF!+7</f>
        <v>#REF!</v>
      </c>
      <c r="K309" s="70" t="e">
        <f>Table58[[#This Row],[Envisaged publishing date]]+21</f>
        <v>#REF!</v>
      </c>
      <c r="L309" s="70" t="e">
        <f>Table58[[#This Row],[Envisaged closing date of bid]]+7</f>
        <v>#REF!</v>
      </c>
      <c r="M309" s="70" t="e">
        <f>Table58[[#This Row],[Envisaged Bid response Screening]]+90</f>
        <v>#REF!</v>
      </c>
      <c r="N309" s="70" t="e">
        <f>Table58[[#This Row],[Envisaged Bid Award]]+9</f>
        <v>#REF!</v>
      </c>
      <c r="O309" s="70" t="e">
        <f>Table58[[#This Row],[Envisaged Contract Signature Date]]</f>
        <v>#REF!</v>
      </c>
    </row>
    <row r="310" spans="1:15" x14ac:dyDescent="0.3">
      <c r="A310" t="s">
        <v>737</v>
      </c>
      <c r="B310" s="69" t="s">
        <v>736</v>
      </c>
      <c r="C310" s="69" t="s">
        <v>12</v>
      </c>
      <c r="D310" t="s">
        <v>127</v>
      </c>
      <c r="E310" s="69" t="s">
        <v>686</v>
      </c>
      <c r="F310" t="s">
        <v>151</v>
      </c>
      <c r="G310" s="69" t="s">
        <v>197</v>
      </c>
      <c r="H310" s="69" t="s">
        <v>149</v>
      </c>
      <c r="J310" s="70" t="e">
        <f>#REF!+7</f>
        <v>#REF!</v>
      </c>
      <c r="K310" s="70" t="e">
        <f>Table58[[#This Row],[Envisaged publishing date]]+21</f>
        <v>#REF!</v>
      </c>
      <c r="L310" s="70" t="e">
        <f>Table58[[#This Row],[Envisaged closing date of bid]]+7</f>
        <v>#REF!</v>
      </c>
      <c r="M310" s="70" t="e">
        <f>Table58[[#This Row],[Envisaged Bid response Screening]]+90</f>
        <v>#REF!</v>
      </c>
      <c r="N310" s="70" t="e">
        <f>Table58[[#This Row],[Envisaged Bid Award]]+9</f>
        <v>#REF!</v>
      </c>
      <c r="O310" s="70" t="e">
        <f>Table58[[#This Row],[Envisaged Contract Signature Date]]</f>
        <v>#REF!</v>
      </c>
    </row>
    <row r="311" spans="1:15" x14ac:dyDescent="0.3">
      <c r="A311" t="s">
        <v>735</v>
      </c>
      <c r="B311" s="69" t="s">
        <v>734</v>
      </c>
      <c r="C311" s="69" t="s">
        <v>12</v>
      </c>
      <c r="D311" t="s">
        <v>127</v>
      </c>
      <c r="E311" s="69" t="s">
        <v>686</v>
      </c>
      <c r="F311" t="s">
        <v>151</v>
      </c>
      <c r="G311" s="69" t="s">
        <v>197</v>
      </c>
      <c r="H311" s="69" t="s">
        <v>149</v>
      </c>
      <c r="J311" s="70" t="e">
        <f>#REF!+7</f>
        <v>#REF!</v>
      </c>
      <c r="K311" s="70" t="e">
        <f>Table58[[#This Row],[Envisaged publishing date]]+21</f>
        <v>#REF!</v>
      </c>
      <c r="L311" s="70" t="e">
        <f>Table58[[#This Row],[Envisaged closing date of bid]]+7</f>
        <v>#REF!</v>
      </c>
      <c r="M311" s="70" t="e">
        <f>Table58[[#This Row],[Envisaged Bid response Screening]]+90</f>
        <v>#REF!</v>
      </c>
      <c r="N311" s="70" t="e">
        <f>Table58[[#This Row],[Envisaged Bid Award]]+9</f>
        <v>#REF!</v>
      </c>
      <c r="O311" s="70" t="e">
        <f>Table58[[#This Row],[Envisaged Contract Signature Date]]</f>
        <v>#REF!</v>
      </c>
    </row>
    <row r="312" spans="1:15" x14ac:dyDescent="0.3">
      <c r="A312" t="s">
        <v>733</v>
      </c>
      <c r="B312" s="69" t="s">
        <v>732</v>
      </c>
      <c r="C312" s="69" t="s">
        <v>12</v>
      </c>
      <c r="D312" t="s">
        <v>127</v>
      </c>
      <c r="E312" s="69" t="s">
        <v>686</v>
      </c>
      <c r="F312" t="s">
        <v>151</v>
      </c>
      <c r="G312" s="69" t="s">
        <v>197</v>
      </c>
      <c r="H312" s="69" t="s">
        <v>149</v>
      </c>
      <c r="J312" s="70" t="e">
        <f>#REF!+7</f>
        <v>#REF!</v>
      </c>
      <c r="K312" s="70" t="e">
        <f>Table58[[#This Row],[Envisaged publishing date]]+21</f>
        <v>#REF!</v>
      </c>
      <c r="L312" s="70" t="e">
        <f>Table58[[#This Row],[Envisaged closing date of bid]]+7</f>
        <v>#REF!</v>
      </c>
      <c r="M312" s="70" t="e">
        <f>Table58[[#This Row],[Envisaged Bid response Screening]]+90</f>
        <v>#REF!</v>
      </c>
      <c r="N312" s="70" t="e">
        <f>Table58[[#This Row],[Envisaged Bid Award]]+9</f>
        <v>#REF!</v>
      </c>
      <c r="O312" s="70" t="e">
        <f>Table58[[#This Row],[Envisaged Contract Signature Date]]</f>
        <v>#REF!</v>
      </c>
    </row>
    <row r="313" spans="1:15" ht="28.8" x14ac:dyDescent="0.3">
      <c r="A313" t="s">
        <v>731</v>
      </c>
      <c r="B313" s="69" t="s">
        <v>730</v>
      </c>
      <c r="C313" s="69" t="s">
        <v>12</v>
      </c>
      <c r="D313" t="s">
        <v>127</v>
      </c>
      <c r="E313" s="69" t="s">
        <v>686</v>
      </c>
      <c r="F313" t="s">
        <v>151</v>
      </c>
      <c r="G313" s="69" t="s">
        <v>197</v>
      </c>
      <c r="H313" s="69" t="s">
        <v>149</v>
      </c>
      <c r="J313" s="70" t="e">
        <f>#REF!+7</f>
        <v>#REF!</v>
      </c>
      <c r="K313" s="70" t="e">
        <f>Table58[[#This Row],[Envisaged publishing date]]+21</f>
        <v>#REF!</v>
      </c>
      <c r="L313" s="70" t="e">
        <f>Table58[[#This Row],[Envisaged closing date of bid]]+7</f>
        <v>#REF!</v>
      </c>
      <c r="M313" s="70" t="e">
        <f>Table58[[#This Row],[Envisaged Bid response Screening]]+90</f>
        <v>#REF!</v>
      </c>
      <c r="N313" s="70" t="e">
        <f>Table58[[#This Row],[Envisaged Bid Award]]+9</f>
        <v>#REF!</v>
      </c>
      <c r="O313" s="70" t="e">
        <f>Table58[[#This Row],[Envisaged Contract Signature Date]]</f>
        <v>#REF!</v>
      </c>
    </row>
    <row r="314" spans="1:15" ht="28.8" x14ac:dyDescent="0.3">
      <c r="A314" t="s">
        <v>729</v>
      </c>
      <c r="B314" s="69" t="s">
        <v>728</v>
      </c>
      <c r="C314" s="69" t="s">
        <v>12</v>
      </c>
      <c r="D314" t="s">
        <v>127</v>
      </c>
      <c r="E314" s="69" t="s">
        <v>686</v>
      </c>
      <c r="F314" t="s">
        <v>151</v>
      </c>
      <c r="G314" s="69" t="s">
        <v>197</v>
      </c>
      <c r="H314" s="69" t="s">
        <v>149</v>
      </c>
      <c r="J314" s="70" t="e">
        <f>#REF!+7</f>
        <v>#REF!</v>
      </c>
      <c r="K314" s="70" t="e">
        <f>Table58[[#This Row],[Envisaged publishing date]]+21</f>
        <v>#REF!</v>
      </c>
      <c r="L314" s="70" t="e">
        <f>Table58[[#This Row],[Envisaged closing date of bid]]+7</f>
        <v>#REF!</v>
      </c>
      <c r="M314" s="70" t="e">
        <f>Table58[[#This Row],[Envisaged Bid response Screening]]+90</f>
        <v>#REF!</v>
      </c>
      <c r="N314" s="70" t="e">
        <f>Table58[[#This Row],[Envisaged Bid Award]]+9</f>
        <v>#REF!</v>
      </c>
      <c r="O314" s="70" t="e">
        <f>Table58[[#This Row],[Envisaged Contract Signature Date]]</f>
        <v>#REF!</v>
      </c>
    </row>
    <row r="315" spans="1:15" ht="28.8" x14ac:dyDescent="0.3">
      <c r="A315" t="s">
        <v>727</v>
      </c>
      <c r="B315" s="69" t="s">
        <v>726</v>
      </c>
      <c r="C315" s="69" t="s">
        <v>12</v>
      </c>
      <c r="D315" t="s">
        <v>127</v>
      </c>
      <c r="E315" s="69" t="s">
        <v>686</v>
      </c>
      <c r="F315" t="s">
        <v>151</v>
      </c>
      <c r="G315" s="69" t="s">
        <v>197</v>
      </c>
      <c r="H315" s="69" t="s">
        <v>149</v>
      </c>
      <c r="J315" s="70" t="e">
        <f>#REF!+7</f>
        <v>#REF!</v>
      </c>
      <c r="K315" s="70" t="e">
        <f>Table58[[#This Row],[Envisaged publishing date]]+21</f>
        <v>#REF!</v>
      </c>
      <c r="L315" s="70" t="e">
        <f>Table58[[#This Row],[Envisaged closing date of bid]]+7</f>
        <v>#REF!</v>
      </c>
      <c r="M315" s="70" t="e">
        <f>Table58[[#This Row],[Envisaged Bid response Screening]]+90</f>
        <v>#REF!</v>
      </c>
      <c r="N315" s="70" t="e">
        <f>Table58[[#This Row],[Envisaged Bid Award]]+9</f>
        <v>#REF!</v>
      </c>
      <c r="O315" s="70" t="e">
        <f>Table58[[#This Row],[Envisaged Contract Signature Date]]</f>
        <v>#REF!</v>
      </c>
    </row>
    <row r="316" spans="1:15" ht="43.2" x14ac:dyDescent="0.3">
      <c r="A316" t="s">
        <v>725</v>
      </c>
      <c r="B316" s="69" t="s">
        <v>724</v>
      </c>
      <c r="C316" s="69" t="s">
        <v>12</v>
      </c>
      <c r="D316" t="s">
        <v>127</v>
      </c>
      <c r="E316" s="69" t="s">
        <v>206</v>
      </c>
      <c r="F316" t="s">
        <v>151</v>
      </c>
      <c r="G316" s="69" t="s">
        <v>197</v>
      </c>
      <c r="H316" s="69" t="s">
        <v>149</v>
      </c>
      <c r="J316" s="70" t="e">
        <f>#REF!+7</f>
        <v>#REF!</v>
      </c>
      <c r="K316" s="70" t="e">
        <f>Table58[[#This Row],[Envisaged publishing date]]+21</f>
        <v>#REF!</v>
      </c>
      <c r="L316" s="70" t="e">
        <f>Table58[[#This Row],[Envisaged closing date of bid]]+7</f>
        <v>#REF!</v>
      </c>
      <c r="M316" s="70" t="e">
        <f>Table58[[#This Row],[Envisaged Bid response Screening]]+90</f>
        <v>#REF!</v>
      </c>
      <c r="N316" s="70" t="e">
        <f>Table58[[#This Row],[Envisaged Bid Award]]+9</f>
        <v>#REF!</v>
      </c>
      <c r="O316" s="70" t="e">
        <f>Table58[[#This Row],[Envisaged Contract Signature Date]]</f>
        <v>#REF!</v>
      </c>
    </row>
    <row r="317" spans="1:15" x14ac:dyDescent="0.3">
      <c r="A317" t="s">
        <v>723</v>
      </c>
      <c r="B317" s="69" t="s">
        <v>722</v>
      </c>
      <c r="C317" s="72" t="s">
        <v>12</v>
      </c>
      <c r="D317" t="s">
        <v>127</v>
      </c>
      <c r="E317" s="69" t="s">
        <v>686</v>
      </c>
      <c r="F317" t="s">
        <v>151</v>
      </c>
      <c r="G317" s="69" t="s">
        <v>197</v>
      </c>
      <c r="H317" s="69" t="s">
        <v>149</v>
      </c>
      <c r="J317" s="70" t="e">
        <f>#REF!+7</f>
        <v>#REF!</v>
      </c>
      <c r="K317" s="70" t="e">
        <f>Table58[[#This Row],[Envisaged publishing date]]+21</f>
        <v>#REF!</v>
      </c>
      <c r="L317" s="70" t="e">
        <f>Table58[[#This Row],[Envisaged closing date of bid]]+7</f>
        <v>#REF!</v>
      </c>
      <c r="M317" s="70" t="e">
        <f>Table58[[#This Row],[Envisaged Bid response Screening]]+90</f>
        <v>#REF!</v>
      </c>
      <c r="N317" s="70" t="e">
        <f>Table58[[#This Row],[Envisaged Bid Award]]+9</f>
        <v>#REF!</v>
      </c>
      <c r="O317" s="70" t="e">
        <f>Table58[[#This Row],[Envisaged Contract Signature Date]]</f>
        <v>#REF!</v>
      </c>
    </row>
    <row r="318" spans="1:15" ht="28.8" x14ac:dyDescent="0.3">
      <c r="A318" t="s">
        <v>721</v>
      </c>
      <c r="B318" s="69" t="s">
        <v>720</v>
      </c>
      <c r="C318" s="69" t="s">
        <v>12</v>
      </c>
      <c r="D318" t="s">
        <v>127</v>
      </c>
      <c r="E318" s="69" t="s">
        <v>686</v>
      </c>
      <c r="F318" t="s">
        <v>151</v>
      </c>
      <c r="G318" s="69" t="s">
        <v>197</v>
      </c>
      <c r="H318" s="69" t="s">
        <v>149</v>
      </c>
      <c r="J318" s="70" t="e">
        <f>#REF!+7</f>
        <v>#REF!</v>
      </c>
      <c r="K318" s="70" t="e">
        <f>Table58[[#This Row],[Envisaged publishing date]]+21</f>
        <v>#REF!</v>
      </c>
      <c r="L318" s="70" t="e">
        <f>Table58[[#This Row],[Envisaged closing date of bid]]+7</f>
        <v>#REF!</v>
      </c>
      <c r="M318" s="70" t="e">
        <f>Table58[[#This Row],[Envisaged Bid response Screening]]+90</f>
        <v>#REF!</v>
      </c>
      <c r="N318" s="70" t="e">
        <f>Table58[[#This Row],[Envisaged Bid Award]]+9</f>
        <v>#REF!</v>
      </c>
      <c r="O318" s="70" t="e">
        <f>Table58[[#This Row],[Envisaged Contract Signature Date]]</f>
        <v>#REF!</v>
      </c>
    </row>
    <row r="319" spans="1:15" ht="28.8" x14ac:dyDescent="0.3">
      <c r="A319" t="s">
        <v>719</v>
      </c>
      <c r="B319" s="69" t="s">
        <v>718</v>
      </c>
      <c r="C319" s="69" t="s">
        <v>12</v>
      </c>
      <c r="D319" t="s">
        <v>127</v>
      </c>
      <c r="E319" s="69" t="s">
        <v>686</v>
      </c>
      <c r="F319" t="s">
        <v>151</v>
      </c>
      <c r="G319" s="69" t="s">
        <v>197</v>
      </c>
      <c r="H319" s="69" t="s">
        <v>149</v>
      </c>
      <c r="J319" s="70" t="e">
        <f>#REF!+7</f>
        <v>#REF!</v>
      </c>
      <c r="K319" s="70" t="e">
        <f>Table58[[#This Row],[Envisaged publishing date]]+21</f>
        <v>#REF!</v>
      </c>
      <c r="L319" s="70" t="e">
        <f>Table58[[#This Row],[Envisaged closing date of bid]]+7</f>
        <v>#REF!</v>
      </c>
      <c r="M319" s="70" t="e">
        <f>Table58[[#This Row],[Envisaged Bid response Screening]]+90</f>
        <v>#REF!</v>
      </c>
      <c r="N319" s="70" t="e">
        <f>Table58[[#This Row],[Envisaged Bid Award]]+9</f>
        <v>#REF!</v>
      </c>
      <c r="O319" s="70" t="e">
        <f>Table58[[#This Row],[Envisaged Contract Signature Date]]</f>
        <v>#REF!</v>
      </c>
    </row>
    <row r="320" spans="1:15" ht="43.2" x14ac:dyDescent="0.3">
      <c r="A320" t="s">
        <v>717</v>
      </c>
      <c r="B320" s="69" t="s">
        <v>716</v>
      </c>
      <c r="C320" s="69" t="s">
        <v>12</v>
      </c>
      <c r="D320" t="s">
        <v>127</v>
      </c>
      <c r="E320" s="69" t="s">
        <v>686</v>
      </c>
      <c r="F320" t="s">
        <v>151</v>
      </c>
      <c r="G320" s="69" t="s">
        <v>197</v>
      </c>
      <c r="H320" s="69" t="s">
        <v>149</v>
      </c>
      <c r="J320" s="70" t="e">
        <f>#REF!+7</f>
        <v>#REF!</v>
      </c>
      <c r="K320" s="70" t="e">
        <f>Table58[[#This Row],[Envisaged publishing date]]+21</f>
        <v>#REF!</v>
      </c>
      <c r="L320" s="70" t="e">
        <f>Table58[[#This Row],[Envisaged closing date of bid]]+7</f>
        <v>#REF!</v>
      </c>
      <c r="M320" s="70" t="e">
        <f>Table58[[#This Row],[Envisaged Bid response Screening]]+90</f>
        <v>#REF!</v>
      </c>
      <c r="N320" s="70" t="e">
        <f>Table58[[#This Row],[Envisaged Bid Award]]+9</f>
        <v>#REF!</v>
      </c>
      <c r="O320" s="70" t="e">
        <f>Table58[[#This Row],[Envisaged Contract Signature Date]]</f>
        <v>#REF!</v>
      </c>
    </row>
    <row r="321" spans="1:15" x14ac:dyDescent="0.3">
      <c r="A321" t="s">
        <v>715</v>
      </c>
      <c r="B321" s="69" t="s">
        <v>714</v>
      </c>
      <c r="C321" s="69" t="s">
        <v>12</v>
      </c>
      <c r="D321" t="s">
        <v>127</v>
      </c>
      <c r="E321" s="69" t="s">
        <v>686</v>
      </c>
      <c r="F321" t="s">
        <v>151</v>
      </c>
      <c r="G321" s="69" t="s">
        <v>197</v>
      </c>
      <c r="H321" s="69" t="s">
        <v>149</v>
      </c>
      <c r="J321" s="70" t="e">
        <f>#REF!+7</f>
        <v>#REF!</v>
      </c>
      <c r="K321" s="70" t="e">
        <f>Table58[[#This Row],[Envisaged publishing date]]+21</f>
        <v>#REF!</v>
      </c>
      <c r="L321" s="70" t="e">
        <f>Table58[[#This Row],[Envisaged closing date of bid]]+7</f>
        <v>#REF!</v>
      </c>
      <c r="M321" s="70" t="e">
        <f>Table58[[#This Row],[Envisaged Bid response Screening]]+90</f>
        <v>#REF!</v>
      </c>
      <c r="N321" s="70" t="e">
        <f>Table58[[#This Row],[Envisaged Bid Award]]+9</f>
        <v>#REF!</v>
      </c>
      <c r="O321" s="70" t="e">
        <f>Table58[[#This Row],[Envisaged Contract Signature Date]]</f>
        <v>#REF!</v>
      </c>
    </row>
    <row r="322" spans="1:15" ht="43.2" x14ac:dyDescent="0.3">
      <c r="A322" t="s">
        <v>713</v>
      </c>
      <c r="B322" s="69" t="s">
        <v>43</v>
      </c>
      <c r="C322" s="69" t="s">
        <v>82</v>
      </c>
      <c r="D322" t="s">
        <v>127</v>
      </c>
      <c r="E322" s="69" t="s">
        <v>686</v>
      </c>
      <c r="F322" t="s">
        <v>151</v>
      </c>
      <c r="G322" s="69" t="s">
        <v>197</v>
      </c>
      <c r="H322" s="69" t="s">
        <v>149</v>
      </c>
      <c r="J322" s="70" t="e">
        <f>#REF!+7</f>
        <v>#REF!</v>
      </c>
      <c r="K322" s="70" t="e">
        <f>Table58[[#This Row],[Envisaged publishing date]]+21</f>
        <v>#REF!</v>
      </c>
      <c r="L322" s="70" t="e">
        <f>Table58[[#This Row],[Envisaged closing date of bid]]+7</f>
        <v>#REF!</v>
      </c>
      <c r="M322" s="70" t="e">
        <f>Table58[[#This Row],[Envisaged Bid response Screening]]+90</f>
        <v>#REF!</v>
      </c>
      <c r="N322" s="70" t="e">
        <f>Table58[[#This Row],[Envisaged Bid Award]]+9</f>
        <v>#REF!</v>
      </c>
      <c r="O322" s="70" t="e">
        <f>Table58[[#This Row],[Envisaged Contract Signature Date]]</f>
        <v>#REF!</v>
      </c>
    </row>
    <row r="323" spans="1:15" x14ac:dyDescent="0.3">
      <c r="A323" t="s">
        <v>712</v>
      </c>
      <c r="B323" s="69" t="s">
        <v>711</v>
      </c>
      <c r="C323" s="69" t="s">
        <v>24</v>
      </c>
      <c r="D323" t="s">
        <v>127</v>
      </c>
      <c r="E323" s="69" t="s">
        <v>206</v>
      </c>
      <c r="F323" t="s">
        <v>151</v>
      </c>
      <c r="G323" s="69" t="s">
        <v>197</v>
      </c>
      <c r="H323" s="69" t="s">
        <v>149</v>
      </c>
      <c r="J323" s="70" t="e">
        <f>#REF!+7</f>
        <v>#REF!</v>
      </c>
      <c r="K323" s="70" t="e">
        <f>Table58[[#This Row],[Envisaged publishing date]]+21</f>
        <v>#REF!</v>
      </c>
      <c r="L323" s="70" t="e">
        <f>Table58[[#This Row],[Envisaged closing date of bid]]+7</f>
        <v>#REF!</v>
      </c>
      <c r="M323" s="70" t="e">
        <f>Table58[[#This Row],[Envisaged Bid response Screening]]+90</f>
        <v>#REF!</v>
      </c>
      <c r="N323" s="70" t="e">
        <f>Table58[[#This Row],[Envisaged Bid Award]]+9</f>
        <v>#REF!</v>
      </c>
      <c r="O323" s="70" t="e">
        <f>Table58[[#This Row],[Envisaged Contract Signature Date]]</f>
        <v>#REF!</v>
      </c>
    </row>
    <row r="324" spans="1:15" ht="100.8" x14ac:dyDescent="0.3">
      <c r="A324" t="s">
        <v>710</v>
      </c>
      <c r="B324" s="69" t="s">
        <v>709</v>
      </c>
      <c r="C324" s="69" t="s">
        <v>8</v>
      </c>
      <c r="D324" t="s">
        <v>127</v>
      </c>
      <c r="E324" s="69" t="s">
        <v>686</v>
      </c>
      <c r="F324" t="s">
        <v>151</v>
      </c>
      <c r="G324" s="69" t="s">
        <v>197</v>
      </c>
      <c r="H324" s="69" t="s">
        <v>149</v>
      </c>
      <c r="J324" s="70" t="e">
        <f>#REF!+7</f>
        <v>#REF!</v>
      </c>
      <c r="K324" s="70" t="e">
        <f>Table58[[#This Row],[Envisaged publishing date]]+21</f>
        <v>#REF!</v>
      </c>
      <c r="L324" s="70" t="e">
        <f>Table58[[#This Row],[Envisaged closing date of bid]]+7</f>
        <v>#REF!</v>
      </c>
      <c r="M324" s="70" t="e">
        <f>Table58[[#This Row],[Envisaged Bid response Screening]]+90</f>
        <v>#REF!</v>
      </c>
      <c r="N324" s="70" t="e">
        <f>Table58[[#This Row],[Envisaged Bid Award]]+9</f>
        <v>#REF!</v>
      </c>
      <c r="O324" s="70" t="e">
        <f>Table58[[#This Row],[Envisaged Contract Signature Date]]</f>
        <v>#REF!</v>
      </c>
    </row>
    <row r="325" spans="1:15" x14ac:dyDescent="0.3">
      <c r="A325" t="s">
        <v>708</v>
      </c>
      <c r="B325" s="69" t="s">
        <v>707</v>
      </c>
      <c r="C325" s="69" t="s">
        <v>12</v>
      </c>
      <c r="D325" t="s">
        <v>127</v>
      </c>
      <c r="E325" s="69" t="s">
        <v>686</v>
      </c>
      <c r="F325" t="s">
        <v>151</v>
      </c>
      <c r="G325" s="69" t="s">
        <v>197</v>
      </c>
      <c r="H325" s="69" t="s">
        <v>149</v>
      </c>
      <c r="J325" s="70" t="e">
        <f>#REF!+7</f>
        <v>#REF!</v>
      </c>
      <c r="K325" s="70" t="e">
        <f>Table58[[#This Row],[Envisaged publishing date]]+21</f>
        <v>#REF!</v>
      </c>
      <c r="L325" s="70" t="e">
        <f>Table58[[#This Row],[Envisaged closing date of bid]]+7</f>
        <v>#REF!</v>
      </c>
      <c r="M325" s="70" t="e">
        <f>Table58[[#This Row],[Envisaged Bid response Screening]]+90</f>
        <v>#REF!</v>
      </c>
      <c r="N325" s="70" t="e">
        <f>Table58[[#This Row],[Envisaged Bid Award]]+9</f>
        <v>#REF!</v>
      </c>
      <c r="O325" s="70" t="e">
        <f>Table58[[#This Row],[Envisaged Contract Signature Date]]</f>
        <v>#REF!</v>
      </c>
    </row>
    <row r="326" spans="1:15" x14ac:dyDescent="0.3">
      <c r="A326" t="s">
        <v>706</v>
      </c>
      <c r="B326" s="69" t="s">
        <v>705</v>
      </c>
      <c r="C326" s="69" t="s">
        <v>26</v>
      </c>
      <c r="D326" t="s">
        <v>127</v>
      </c>
      <c r="E326" s="69" t="s">
        <v>686</v>
      </c>
      <c r="F326" t="s">
        <v>151</v>
      </c>
      <c r="G326" s="69" t="s">
        <v>197</v>
      </c>
      <c r="H326" s="69" t="s">
        <v>149</v>
      </c>
      <c r="J326" s="70" t="e">
        <f>#REF!+7</f>
        <v>#REF!</v>
      </c>
      <c r="K326" s="70" t="e">
        <f>Table58[[#This Row],[Envisaged publishing date]]+21</f>
        <v>#REF!</v>
      </c>
      <c r="L326" s="70" t="e">
        <f>Table58[[#This Row],[Envisaged closing date of bid]]+7</f>
        <v>#REF!</v>
      </c>
      <c r="M326" s="70" t="e">
        <f>Table58[[#This Row],[Envisaged Bid response Screening]]+90</f>
        <v>#REF!</v>
      </c>
      <c r="N326" s="70" t="e">
        <f>Table58[[#This Row],[Envisaged Bid Award]]+9</f>
        <v>#REF!</v>
      </c>
      <c r="O326" s="70" t="e">
        <f>Table58[[#This Row],[Envisaged Contract Signature Date]]</f>
        <v>#REF!</v>
      </c>
    </row>
    <row r="327" spans="1:15" x14ac:dyDescent="0.3">
      <c r="A327" t="s">
        <v>704</v>
      </c>
      <c r="B327" s="69" t="s">
        <v>703</v>
      </c>
      <c r="C327" s="69" t="s">
        <v>12</v>
      </c>
      <c r="D327" t="s">
        <v>127</v>
      </c>
      <c r="E327" s="69" t="s">
        <v>686</v>
      </c>
      <c r="F327" t="s">
        <v>151</v>
      </c>
      <c r="G327" s="69" t="s">
        <v>197</v>
      </c>
      <c r="H327" s="69" t="s">
        <v>149</v>
      </c>
      <c r="J327" s="70" t="e">
        <f>#REF!+7</f>
        <v>#REF!</v>
      </c>
      <c r="K327" s="70" t="e">
        <f>Table58[[#This Row],[Envisaged publishing date]]+21</f>
        <v>#REF!</v>
      </c>
      <c r="L327" s="70" t="e">
        <f>Table58[[#This Row],[Envisaged closing date of bid]]+7</f>
        <v>#REF!</v>
      </c>
      <c r="M327" s="70" t="e">
        <f>Table58[[#This Row],[Envisaged Bid response Screening]]+90</f>
        <v>#REF!</v>
      </c>
      <c r="N327" s="70" t="e">
        <f>Table58[[#This Row],[Envisaged Bid Award]]+9</f>
        <v>#REF!</v>
      </c>
      <c r="O327" s="70" t="e">
        <f>Table58[[#This Row],[Envisaged Contract Signature Date]]</f>
        <v>#REF!</v>
      </c>
    </row>
    <row r="328" spans="1:15" ht="28.8" x14ac:dyDescent="0.3">
      <c r="A328" t="s">
        <v>702</v>
      </c>
      <c r="B328" s="69" t="s">
        <v>701</v>
      </c>
      <c r="C328" s="69" t="s">
        <v>8</v>
      </c>
      <c r="D328" t="s">
        <v>127</v>
      </c>
      <c r="E328" s="69" t="s">
        <v>686</v>
      </c>
      <c r="F328" t="s">
        <v>151</v>
      </c>
      <c r="G328" s="69" t="s">
        <v>197</v>
      </c>
      <c r="H328" s="69" t="s">
        <v>149</v>
      </c>
      <c r="J328" s="70" t="e">
        <f>#REF!+7</f>
        <v>#REF!</v>
      </c>
      <c r="K328" s="70" t="e">
        <f>Table58[[#This Row],[Envisaged publishing date]]+21</f>
        <v>#REF!</v>
      </c>
      <c r="L328" s="70" t="e">
        <f>Table58[[#This Row],[Envisaged closing date of bid]]+7</f>
        <v>#REF!</v>
      </c>
      <c r="M328" s="70" t="e">
        <f>Table58[[#This Row],[Envisaged Bid response Screening]]+90</f>
        <v>#REF!</v>
      </c>
      <c r="N328" s="70" t="e">
        <f>Table58[[#This Row],[Envisaged Bid Award]]+9</f>
        <v>#REF!</v>
      </c>
      <c r="O328" s="70" t="e">
        <f>Table58[[#This Row],[Envisaged Contract Signature Date]]</f>
        <v>#REF!</v>
      </c>
    </row>
    <row r="329" spans="1:15" ht="57.6" x14ac:dyDescent="0.3">
      <c r="A329" t="s">
        <v>700</v>
      </c>
      <c r="B329" s="69" t="s">
        <v>699</v>
      </c>
      <c r="C329" s="69" t="s">
        <v>12</v>
      </c>
      <c r="D329" t="s">
        <v>127</v>
      </c>
      <c r="E329" s="69" t="s">
        <v>686</v>
      </c>
      <c r="F329" t="s">
        <v>151</v>
      </c>
      <c r="G329" s="69" t="s">
        <v>197</v>
      </c>
      <c r="H329" s="69" t="s">
        <v>149</v>
      </c>
      <c r="J329" s="70" t="e">
        <f>#REF!+7</f>
        <v>#REF!</v>
      </c>
      <c r="K329" s="70" t="e">
        <f>Table58[[#This Row],[Envisaged publishing date]]+21</f>
        <v>#REF!</v>
      </c>
      <c r="L329" s="70" t="e">
        <f>Table58[[#This Row],[Envisaged closing date of bid]]+7</f>
        <v>#REF!</v>
      </c>
      <c r="M329" s="70" t="e">
        <f>Table58[[#This Row],[Envisaged Bid response Screening]]+90</f>
        <v>#REF!</v>
      </c>
      <c r="N329" s="70" t="e">
        <f>Table58[[#This Row],[Envisaged Bid Award]]+9</f>
        <v>#REF!</v>
      </c>
      <c r="O329" s="70" t="e">
        <f>Table58[[#This Row],[Envisaged Contract Signature Date]]</f>
        <v>#REF!</v>
      </c>
    </row>
    <row r="330" spans="1:15" ht="57.6" x14ac:dyDescent="0.3">
      <c r="A330" t="s">
        <v>698</v>
      </c>
      <c r="B330" s="69" t="s">
        <v>697</v>
      </c>
      <c r="C330" s="69" t="s">
        <v>12</v>
      </c>
      <c r="D330" t="s">
        <v>127</v>
      </c>
      <c r="E330" s="69" t="s">
        <v>686</v>
      </c>
      <c r="F330" t="s">
        <v>151</v>
      </c>
      <c r="G330" s="69" t="s">
        <v>197</v>
      </c>
      <c r="H330" s="69" t="s">
        <v>149</v>
      </c>
      <c r="J330" s="70" t="e">
        <f>#REF!+7</f>
        <v>#REF!</v>
      </c>
      <c r="K330" s="70" t="e">
        <f>Table58[[#This Row],[Envisaged publishing date]]+21</f>
        <v>#REF!</v>
      </c>
      <c r="L330" s="70" t="e">
        <f>Table58[[#This Row],[Envisaged closing date of bid]]+7</f>
        <v>#REF!</v>
      </c>
      <c r="M330" s="70" t="e">
        <f>Table58[[#This Row],[Envisaged Bid response Screening]]+90</f>
        <v>#REF!</v>
      </c>
      <c r="N330" s="70" t="e">
        <f>Table58[[#This Row],[Envisaged Bid Award]]+9</f>
        <v>#REF!</v>
      </c>
      <c r="O330" s="70" t="e">
        <f>Table58[[#This Row],[Envisaged Contract Signature Date]]</f>
        <v>#REF!</v>
      </c>
    </row>
    <row r="331" spans="1:15" x14ac:dyDescent="0.3">
      <c r="A331" t="s">
        <v>696</v>
      </c>
      <c r="B331" s="69" t="s">
        <v>695</v>
      </c>
      <c r="C331" s="69" t="s">
        <v>12</v>
      </c>
      <c r="D331" t="s">
        <v>127</v>
      </c>
      <c r="E331" s="69" t="s">
        <v>686</v>
      </c>
      <c r="F331" t="s">
        <v>151</v>
      </c>
      <c r="G331" s="69" t="s">
        <v>197</v>
      </c>
      <c r="H331" s="69" t="s">
        <v>149</v>
      </c>
      <c r="J331" s="70" t="e">
        <f>#REF!+7</f>
        <v>#REF!</v>
      </c>
      <c r="K331" s="70" t="e">
        <f>Table58[[#This Row],[Envisaged publishing date]]+21</f>
        <v>#REF!</v>
      </c>
      <c r="L331" s="70" t="e">
        <f>Table58[[#This Row],[Envisaged closing date of bid]]+7</f>
        <v>#REF!</v>
      </c>
      <c r="M331" s="70" t="e">
        <f>Table58[[#This Row],[Envisaged Bid response Screening]]+90</f>
        <v>#REF!</v>
      </c>
      <c r="N331" s="70" t="e">
        <f>Table58[[#This Row],[Envisaged Bid Award]]+9</f>
        <v>#REF!</v>
      </c>
      <c r="O331" s="70" t="e">
        <f>Table58[[#This Row],[Envisaged Contract Signature Date]]</f>
        <v>#REF!</v>
      </c>
    </row>
    <row r="332" spans="1:15" x14ac:dyDescent="0.3">
      <c r="A332" t="s">
        <v>694</v>
      </c>
      <c r="B332" s="69" t="s">
        <v>693</v>
      </c>
      <c r="C332" s="69" t="s">
        <v>81</v>
      </c>
      <c r="D332" t="s">
        <v>127</v>
      </c>
      <c r="E332" s="69" t="s">
        <v>686</v>
      </c>
      <c r="F332" t="s">
        <v>151</v>
      </c>
      <c r="G332" s="69" t="s">
        <v>197</v>
      </c>
      <c r="H332" s="69" t="s">
        <v>149</v>
      </c>
      <c r="J332" s="70" t="e">
        <f>#REF!+7</f>
        <v>#REF!</v>
      </c>
      <c r="K332" s="70" t="e">
        <f>Table58[[#This Row],[Envisaged publishing date]]+21</f>
        <v>#REF!</v>
      </c>
      <c r="L332" s="70" t="e">
        <f>Table58[[#This Row],[Envisaged closing date of bid]]+7</f>
        <v>#REF!</v>
      </c>
      <c r="M332" s="70" t="e">
        <f>Table58[[#This Row],[Envisaged Bid response Screening]]+90</f>
        <v>#REF!</v>
      </c>
      <c r="N332" s="70" t="e">
        <f>Table58[[#This Row],[Envisaged Bid Award]]+9</f>
        <v>#REF!</v>
      </c>
      <c r="O332" s="70" t="e">
        <f>Table58[[#This Row],[Envisaged Contract Signature Date]]</f>
        <v>#REF!</v>
      </c>
    </row>
    <row r="333" spans="1:15" x14ac:dyDescent="0.3">
      <c r="A333" t="s">
        <v>692</v>
      </c>
      <c r="B333" s="69" t="s">
        <v>691</v>
      </c>
      <c r="C333" s="69" t="s">
        <v>12</v>
      </c>
      <c r="D333" t="s">
        <v>127</v>
      </c>
      <c r="E333" s="69" t="s">
        <v>686</v>
      </c>
      <c r="F333" t="s">
        <v>151</v>
      </c>
      <c r="G333" s="69" t="s">
        <v>197</v>
      </c>
      <c r="H333" s="69" t="s">
        <v>149</v>
      </c>
      <c r="J333" s="70" t="e">
        <f>#REF!+7</f>
        <v>#REF!</v>
      </c>
      <c r="K333" s="70" t="e">
        <f>Table58[[#This Row],[Envisaged publishing date]]+21</f>
        <v>#REF!</v>
      </c>
      <c r="L333" s="70" t="e">
        <f>Table58[[#This Row],[Envisaged closing date of bid]]+7</f>
        <v>#REF!</v>
      </c>
      <c r="M333" s="70" t="e">
        <f>Table58[[#This Row],[Envisaged Bid response Screening]]+90</f>
        <v>#REF!</v>
      </c>
      <c r="N333" s="70" t="e">
        <f>Table58[[#This Row],[Envisaged Bid Award]]+9</f>
        <v>#REF!</v>
      </c>
      <c r="O333" s="70" t="e">
        <f>Table58[[#This Row],[Envisaged Contract Signature Date]]</f>
        <v>#REF!</v>
      </c>
    </row>
    <row r="334" spans="1:15" x14ac:dyDescent="0.3">
      <c r="A334" t="s">
        <v>690</v>
      </c>
      <c r="B334" s="69" t="s">
        <v>689</v>
      </c>
      <c r="C334" s="69" t="s">
        <v>24</v>
      </c>
      <c r="D334" t="s">
        <v>127</v>
      </c>
      <c r="E334" s="69" t="s">
        <v>686</v>
      </c>
      <c r="F334" t="s">
        <v>151</v>
      </c>
      <c r="G334" s="69" t="s">
        <v>197</v>
      </c>
      <c r="H334" s="69" t="s">
        <v>149</v>
      </c>
      <c r="J334" s="70" t="e">
        <f>#REF!+7</f>
        <v>#REF!</v>
      </c>
      <c r="K334" s="70" t="e">
        <f>Table58[[#This Row],[Envisaged publishing date]]+21</f>
        <v>#REF!</v>
      </c>
      <c r="L334" s="70" t="e">
        <f>Table58[[#This Row],[Envisaged closing date of bid]]+7</f>
        <v>#REF!</v>
      </c>
      <c r="M334" s="70" t="e">
        <f>Table58[[#This Row],[Envisaged Bid response Screening]]+90</f>
        <v>#REF!</v>
      </c>
      <c r="N334" s="70" t="e">
        <f>Table58[[#This Row],[Envisaged Bid Award]]+9</f>
        <v>#REF!</v>
      </c>
      <c r="O334" s="70" t="e">
        <f>Table58[[#This Row],[Envisaged Contract Signature Date]]</f>
        <v>#REF!</v>
      </c>
    </row>
    <row r="335" spans="1:15" x14ac:dyDescent="0.3">
      <c r="A335" t="s">
        <v>688</v>
      </c>
      <c r="B335" s="69" t="s">
        <v>687</v>
      </c>
      <c r="C335" s="69" t="s">
        <v>12</v>
      </c>
      <c r="D335" t="s">
        <v>127</v>
      </c>
      <c r="E335" s="69" t="s">
        <v>686</v>
      </c>
      <c r="F335" t="s">
        <v>151</v>
      </c>
      <c r="G335" s="69" t="s">
        <v>197</v>
      </c>
      <c r="H335" s="69" t="s">
        <v>149</v>
      </c>
      <c r="J335" s="70" t="e">
        <f>#REF!+7</f>
        <v>#REF!</v>
      </c>
      <c r="K335" s="70" t="e">
        <f>Table58[[#This Row],[Envisaged publishing date]]+21</f>
        <v>#REF!</v>
      </c>
      <c r="L335" s="70" t="e">
        <f>Table58[[#This Row],[Envisaged closing date of bid]]+7</f>
        <v>#REF!</v>
      </c>
      <c r="M335" s="70" t="e">
        <f>Table58[[#This Row],[Envisaged Bid response Screening]]+90</f>
        <v>#REF!</v>
      </c>
      <c r="N335" s="70" t="e">
        <f>Table58[[#This Row],[Envisaged Bid Award]]+9</f>
        <v>#REF!</v>
      </c>
      <c r="O335" s="70" t="e">
        <f>Table58[[#This Row],[Envisaged Contract Signature Date]]</f>
        <v>#REF!</v>
      </c>
    </row>
    <row r="336" spans="1:15" ht="28.8" x14ac:dyDescent="0.3">
      <c r="A336" t="s">
        <v>685</v>
      </c>
      <c r="B336" s="69" t="s">
        <v>684</v>
      </c>
      <c r="C336" s="69" t="s">
        <v>24</v>
      </c>
      <c r="D336" t="s">
        <v>127</v>
      </c>
      <c r="E336" s="69" t="s">
        <v>206</v>
      </c>
      <c r="F336" t="s">
        <v>151</v>
      </c>
      <c r="G336" s="69" t="s">
        <v>197</v>
      </c>
      <c r="H336" s="69" t="s">
        <v>149</v>
      </c>
      <c r="I336" s="69" t="s">
        <v>111</v>
      </c>
      <c r="J336" s="70">
        <v>42802</v>
      </c>
      <c r="K336" s="70">
        <v>42823</v>
      </c>
      <c r="L336" s="70">
        <v>42830</v>
      </c>
      <c r="M336" s="70">
        <v>42899</v>
      </c>
      <c r="N336" s="70">
        <v>42939</v>
      </c>
      <c r="O336" s="70">
        <v>42939</v>
      </c>
    </row>
    <row r="337" spans="1:15" ht="28.8" x14ac:dyDescent="0.3">
      <c r="A337" t="s">
        <v>683</v>
      </c>
      <c r="B337" s="69" t="s">
        <v>682</v>
      </c>
      <c r="C337" s="69" t="s">
        <v>5</v>
      </c>
      <c r="D337" t="s">
        <v>123</v>
      </c>
      <c r="E337" s="69" t="s">
        <v>430</v>
      </c>
      <c r="F337" t="s">
        <v>114</v>
      </c>
      <c r="G337" s="69" t="s">
        <v>162</v>
      </c>
      <c r="H337" s="69" t="s">
        <v>112</v>
      </c>
      <c r="I337" s="69" t="s">
        <v>111</v>
      </c>
      <c r="J337" s="70">
        <v>42970</v>
      </c>
      <c r="K337" s="70">
        <v>42991</v>
      </c>
      <c r="L337" s="70">
        <v>42998</v>
      </c>
      <c r="M337" s="70">
        <v>43127</v>
      </c>
      <c r="N337" s="70">
        <v>43167</v>
      </c>
      <c r="O337" s="70">
        <v>43167</v>
      </c>
    </row>
    <row r="338" spans="1:15" hidden="1" x14ac:dyDescent="0.3"/>
    <row r="339" spans="1:15" hidden="1" x14ac:dyDescent="0.3"/>
    <row r="340" spans="1:15" ht="28.8" x14ac:dyDescent="0.3">
      <c r="A340" t="s">
        <v>681</v>
      </c>
      <c r="B340" s="69" t="s">
        <v>680</v>
      </c>
      <c r="C340" s="69" t="s">
        <v>7</v>
      </c>
      <c r="D340" t="s">
        <v>169</v>
      </c>
      <c r="E340" s="69" t="s">
        <v>176</v>
      </c>
      <c r="F340" t="s">
        <v>114</v>
      </c>
      <c r="G340" s="69" t="s">
        <v>162</v>
      </c>
      <c r="H340" s="69" t="s">
        <v>112</v>
      </c>
      <c r="I340" s="69" t="s">
        <v>111</v>
      </c>
      <c r="J340" s="70">
        <v>42877</v>
      </c>
      <c r="K340" s="70">
        <v>42898</v>
      </c>
      <c r="L340" s="70">
        <v>42905</v>
      </c>
      <c r="M340" s="70">
        <v>42974</v>
      </c>
      <c r="N340" s="70">
        <v>43014</v>
      </c>
      <c r="O340" s="70">
        <v>43014</v>
      </c>
    </row>
    <row r="341" spans="1:15" hidden="1" x14ac:dyDescent="0.3"/>
    <row r="342" spans="1:15" hidden="1" x14ac:dyDescent="0.3"/>
    <row r="343" spans="1:15" ht="43.2" x14ac:dyDescent="0.3">
      <c r="A343" t="s">
        <v>679</v>
      </c>
      <c r="B343" s="69" t="s">
        <v>678</v>
      </c>
      <c r="C343" s="69" t="s">
        <v>21</v>
      </c>
      <c r="D343" t="s">
        <v>123</v>
      </c>
      <c r="E343" s="69" t="s">
        <v>596</v>
      </c>
      <c r="F343" t="s">
        <v>114</v>
      </c>
      <c r="G343" s="69" t="s">
        <v>179</v>
      </c>
      <c r="H343" s="69" t="s">
        <v>112</v>
      </c>
      <c r="I343" s="69" t="s">
        <v>111</v>
      </c>
      <c r="J343" s="70">
        <v>43003</v>
      </c>
      <c r="K343" s="70">
        <v>43024</v>
      </c>
      <c r="L343" s="70">
        <v>43031</v>
      </c>
      <c r="M343" s="70">
        <v>43100</v>
      </c>
      <c r="N343" s="70">
        <v>43140</v>
      </c>
      <c r="O343" s="70">
        <v>43140</v>
      </c>
    </row>
    <row r="344" spans="1:15" hidden="1" x14ac:dyDescent="0.3"/>
    <row r="345" spans="1:15" hidden="1" x14ac:dyDescent="0.3"/>
    <row r="346" spans="1:15" hidden="1" x14ac:dyDescent="0.3"/>
    <row r="347" spans="1:15" hidden="1" x14ac:dyDescent="0.3"/>
    <row r="348" spans="1:15" ht="28.8" x14ac:dyDescent="0.3">
      <c r="A348" t="s">
        <v>677</v>
      </c>
      <c r="B348" s="69" t="s">
        <v>74</v>
      </c>
      <c r="C348" s="69" t="s">
        <v>82</v>
      </c>
      <c r="D348" t="s">
        <v>127</v>
      </c>
      <c r="E348" s="69" t="s">
        <v>159</v>
      </c>
      <c r="F348" t="s">
        <v>151</v>
      </c>
      <c r="G348" s="69" t="s">
        <v>197</v>
      </c>
      <c r="H348" s="69" t="s">
        <v>578</v>
      </c>
      <c r="I348" s="69" t="s">
        <v>575</v>
      </c>
      <c r="J348" s="70">
        <v>42801</v>
      </c>
      <c r="K348" s="70">
        <v>42822</v>
      </c>
      <c r="L348" s="70">
        <v>42829</v>
      </c>
      <c r="M348" s="70">
        <v>42838</v>
      </c>
      <c r="N348" s="70">
        <v>42878</v>
      </c>
      <c r="O348" s="70">
        <v>42878</v>
      </c>
    </row>
    <row r="349" spans="1:15" hidden="1" x14ac:dyDescent="0.3"/>
    <row r="350" spans="1:15" hidden="1" x14ac:dyDescent="0.3"/>
    <row r="351" spans="1:15" ht="28.8" x14ac:dyDescent="0.3">
      <c r="A351" t="s">
        <v>676</v>
      </c>
      <c r="B351" s="69" t="s">
        <v>675</v>
      </c>
      <c r="C351" s="69" t="s">
        <v>4</v>
      </c>
      <c r="D351" t="s">
        <v>123</v>
      </c>
      <c r="E351" s="69" t="s">
        <v>596</v>
      </c>
      <c r="F351" t="s">
        <v>114</v>
      </c>
      <c r="G351" s="69" t="s">
        <v>197</v>
      </c>
      <c r="H351" s="69" t="s">
        <v>149</v>
      </c>
      <c r="I351" s="69" t="s">
        <v>575</v>
      </c>
      <c r="J351" s="70">
        <v>42863</v>
      </c>
      <c r="K351" s="70">
        <v>42884</v>
      </c>
      <c r="L351" s="70">
        <v>42891</v>
      </c>
      <c r="M351" s="70">
        <v>42960</v>
      </c>
      <c r="N351" s="70">
        <v>43000</v>
      </c>
      <c r="O351" s="70">
        <v>43000</v>
      </c>
    </row>
    <row r="352" spans="1:15" hidden="1" x14ac:dyDescent="0.3"/>
    <row r="353" spans="1:15" ht="72" x14ac:dyDescent="0.3">
      <c r="A353" t="s">
        <v>674</v>
      </c>
      <c r="B353" s="69" t="s">
        <v>673</v>
      </c>
      <c r="C353" s="69" t="s">
        <v>7</v>
      </c>
      <c r="D353" t="s">
        <v>169</v>
      </c>
      <c r="E353" s="69" t="s">
        <v>163</v>
      </c>
      <c r="F353" t="s">
        <v>114</v>
      </c>
      <c r="G353" s="69" t="s">
        <v>175</v>
      </c>
      <c r="H353" s="69" t="s">
        <v>149</v>
      </c>
      <c r="I353" s="69" t="s">
        <v>672</v>
      </c>
      <c r="J353" s="70" t="e">
        <f>#REF!+7</f>
        <v>#REF!</v>
      </c>
      <c r="K353" s="70" t="e">
        <f>Table58[[#This Row],[Envisaged publishing date]]+21</f>
        <v>#REF!</v>
      </c>
      <c r="L353" s="70" t="e">
        <f>Table58[[#This Row],[Envisaged closing date of bid]]+7</f>
        <v>#REF!</v>
      </c>
      <c r="M353" s="70" t="e">
        <f>Table58[[#This Row],[Envisaged Bid response Screening]]+90</f>
        <v>#REF!</v>
      </c>
      <c r="N353" s="70" t="e">
        <f>Table58[[#This Row],[Envisaged Bid Award]]+9</f>
        <v>#REF!</v>
      </c>
      <c r="O353" s="70" t="e">
        <f>Table58[[#This Row],[Envisaged Contract Signature Date]]</f>
        <v>#REF!</v>
      </c>
    </row>
    <row r="354" spans="1:15" ht="43.2" x14ac:dyDescent="0.3">
      <c r="A354" t="s">
        <v>671</v>
      </c>
      <c r="B354" s="69" t="s">
        <v>670</v>
      </c>
      <c r="C354" s="69" t="s">
        <v>7</v>
      </c>
      <c r="D354" t="s">
        <v>169</v>
      </c>
      <c r="E354" s="69" t="s">
        <v>163</v>
      </c>
      <c r="F354" t="s">
        <v>114</v>
      </c>
      <c r="G354" s="69" t="s">
        <v>175</v>
      </c>
      <c r="H354" s="69" t="s">
        <v>610</v>
      </c>
      <c r="I354" s="69" t="s">
        <v>669</v>
      </c>
      <c r="J354" s="70" t="e">
        <f>#REF!+7</f>
        <v>#REF!</v>
      </c>
      <c r="K354" s="70" t="e">
        <f>Table58[[#This Row],[Envisaged publishing date]]+21</f>
        <v>#REF!</v>
      </c>
      <c r="L354" s="70" t="e">
        <f>Table58[[#This Row],[Envisaged closing date of bid]]+7</f>
        <v>#REF!</v>
      </c>
      <c r="M354" s="70" t="e">
        <f>Table58[[#This Row],[Envisaged Bid response Screening]]+90</f>
        <v>#REF!</v>
      </c>
      <c r="N354" s="70" t="e">
        <f>Table58[[#This Row],[Envisaged Bid Award]]+9</f>
        <v>#REF!</v>
      </c>
      <c r="O354" s="70" t="e">
        <f>Table58[[#This Row],[Envisaged Contract Signature Date]]</f>
        <v>#REF!</v>
      </c>
    </row>
    <row r="355" spans="1:15" ht="43.2" x14ac:dyDescent="0.3">
      <c r="A355" t="s">
        <v>668</v>
      </c>
      <c r="B355" s="69" t="s">
        <v>667</v>
      </c>
      <c r="C355" s="69" t="s">
        <v>10</v>
      </c>
      <c r="D355" t="s">
        <v>139</v>
      </c>
      <c r="E355" s="69" t="s">
        <v>163</v>
      </c>
      <c r="F355" t="s">
        <v>114</v>
      </c>
      <c r="G355" s="69" t="s">
        <v>175</v>
      </c>
      <c r="H355" s="69" t="s">
        <v>149</v>
      </c>
      <c r="I355" s="69" t="s">
        <v>656</v>
      </c>
      <c r="J355" s="70">
        <v>42968</v>
      </c>
      <c r="K355" s="70">
        <v>42989</v>
      </c>
      <c r="L355" s="70">
        <v>42996</v>
      </c>
      <c r="M355" s="70">
        <v>43005</v>
      </c>
      <c r="N355" s="70">
        <v>43045</v>
      </c>
      <c r="O355" s="70">
        <v>43045</v>
      </c>
    </row>
    <row r="356" spans="1:15" ht="57.6" x14ac:dyDescent="0.3">
      <c r="A356" t="s">
        <v>666</v>
      </c>
      <c r="B356" s="69" t="s">
        <v>665</v>
      </c>
      <c r="C356" s="69" t="s">
        <v>7</v>
      </c>
      <c r="D356" t="s">
        <v>169</v>
      </c>
      <c r="E356" s="69" t="s">
        <v>163</v>
      </c>
      <c r="F356" t="s">
        <v>114</v>
      </c>
      <c r="G356" s="69" t="s">
        <v>175</v>
      </c>
      <c r="H356" s="69" t="s">
        <v>610</v>
      </c>
      <c r="I356" s="69" t="s">
        <v>659</v>
      </c>
      <c r="J356" s="70">
        <v>42968</v>
      </c>
      <c r="K356" s="70">
        <v>42989</v>
      </c>
      <c r="L356" s="70">
        <v>42996</v>
      </c>
      <c r="M356" s="70">
        <v>43065</v>
      </c>
      <c r="N356" s="70">
        <v>43105</v>
      </c>
      <c r="O356" s="70">
        <v>43105</v>
      </c>
    </row>
    <row r="357" spans="1:15" ht="57.6" x14ac:dyDescent="0.3">
      <c r="A357" t="s">
        <v>664</v>
      </c>
      <c r="B357" s="69" t="s">
        <v>663</v>
      </c>
      <c r="C357" s="69" t="s">
        <v>7</v>
      </c>
      <c r="D357" t="s">
        <v>169</v>
      </c>
      <c r="E357" s="69" t="s">
        <v>163</v>
      </c>
      <c r="F357" t="s">
        <v>114</v>
      </c>
      <c r="G357" s="69" t="s">
        <v>175</v>
      </c>
      <c r="H357" s="69" t="s">
        <v>149</v>
      </c>
      <c r="I357" s="69" t="s">
        <v>662</v>
      </c>
      <c r="J357" s="70">
        <v>43029</v>
      </c>
      <c r="K357" s="70">
        <v>43050</v>
      </c>
      <c r="L357" s="70">
        <v>43057</v>
      </c>
      <c r="M357" s="70">
        <v>43066</v>
      </c>
      <c r="N357" s="70">
        <v>43106</v>
      </c>
      <c r="O357" s="70">
        <v>43106</v>
      </c>
    </row>
    <row r="358" spans="1:15" ht="57.6" x14ac:dyDescent="0.3">
      <c r="A358" t="s">
        <v>661</v>
      </c>
      <c r="B358" s="69" t="s">
        <v>660</v>
      </c>
      <c r="C358" s="69" t="s">
        <v>7</v>
      </c>
      <c r="D358" t="s">
        <v>169</v>
      </c>
      <c r="E358" s="69" t="s">
        <v>163</v>
      </c>
      <c r="F358" t="s">
        <v>114</v>
      </c>
      <c r="G358" s="69" t="s">
        <v>175</v>
      </c>
      <c r="H358" s="69" t="s">
        <v>610</v>
      </c>
      <c r="I358" s="69" t="s">
        <v>659</v>
      </c>
      <c r="J358" s="70">
        <v>42906</v>
      </c>
      <c r="K358" s="70">
        <v>42927</v>
      </c>
      <c r="L358" s="70">
        <v>42934</v>
      </c>
      <c r="M358" s="70">
        <v>42943</v>
      </c>
      <c r="N358" s="70">
        <v>42983</v>
      </c>
      <c r="O358" s="70">
        <v>42983</v>
      </c>
    </row>
    <row r="359" spans="1:15" ht="43.2" x14ac:dyDescent="0.3">
      <c r="A359" t="s">
        <v>658</v>
      </c>
      <c r="B359" s="69" t="s">
        <v>657</v>
      </c>
      <c r="C359" s="69" t="s">
        <v>10</v>
      </c>
      <c r="D359" t="s">
        <v>139</v>
      </c>
      <c r="E359" s="69" t="s">
        <v>163</v>
      </c>
      <c r="F359" t="s">
        <v>114</v>
      </c>
      <c r="G359" s="69" t="s">
        <v>175</v>
      </c>
      <c r="H359" s="69" t="s">
        <v>149</v>
      </c>
      <c r="I359" s="69" t="s">
        <v>656</v>
      </c>
      <c r="J359" s="70">
        <v>42999</v>
      </c>
      <c r="K359" s="70">
        <v>43020</v>
      </c>
      <c r="L359" s="70">
        <v>43027</v>
      </c>
      <c r="M359" s="70">
        <v>43036</v>
      </c>
      <c r="N359" s="70">
        <v>43076</v>
      </c>
      <c r="O359" s="70">
        <v>43076</v>
      </c>
    </row>
    <row r="360" spans="1:15" ht="43.2" x14ac:dyDescent="0.3">
      <c r="A360" t="s">
        <v>655</v>
      </c>
      <c r="B360" s="69" t="s">
        <v>654</v>
      </c>
      <c r="C360" s="69" t="s">
        <v>7</v>
      </c>
      <c r="D360" t="s">
        <v>169</v>
      </c>
      <c r="E360" s="69" t="s">
        <v>168</v>
      </c>
      <c r="F360" t="s">
        <v>114</v>
      </c>
      <c r="G360" s="69" t="s">
        <v>175</v>
      </c>
      <c r="H360" s="69" t="s">
        <v>533</v>
      </c>
      <c r="I360" s="69" t="s">
        <v>111</v>
      </c>
      <c r="J360" s="70" t="e">
        <f>#REF!+7</f>
        <v>#REF!</v>
      </c>
      <c r="K360" s="70" t="e">
        <f>Table58[[#This Row],[Envisaged publishing date]]+21</f>
        <v>#REF!</v>
      </c>
      <c r="L360" s="70" t="e">
        <f>Table58[[#This Row],[Envisaged closing date of bid]]+7</f>
        <v>#REF!</v>
      </c>
      <c r="M360" s="70" t="e">
        <f>Table58[[#This Row],[Envisaged Bid response Screening]]+90</f>
        <v>#REF!</v>
      </c>
      <c r="N360" s="70" t="e">
        <f>Table58[[#This Row],[Envisaged Bid Award]]+9</f>
        <v>#REF!</v>
      </c>
      <c r="O360" s="70" t="e">
        <f>Table58[[#This Row],[Envisaged Contract Signature Date]]</f>
        <v>#REF!</v>
      </c>
    </row>
    <row r="361" spans="1:15" ht="43.2" x14ac:dyDescent="0.3">
      <c r="A361" t="s">
        <v>653</v>
      </c>
      <c r="B361" s="69" t="s">
        <v>652</v>
      </c>
      <c r="C361" s="69" t="s">
        <v>9</v>
      </c>
      <c r="D361" t="s">
        <v>169</v>
      </c>
      <c r="E361" s="69" t="s">
        <v>168</v>
      </c>
      <c r="F361" t="s">
        <v>114</v>
      </c>
      <c r="G361" s="69" t="s">
        <v>175</v>
      </c>
      <c r="H361" s="69" t="s">
        <v>149</v>
      </c>
      <c r="I361" s="69" t="s">
        <v>651</v>
      </c>
      <c r="J361" s="70">
        <v>43153</v>
      </c>
      <c r="K361" s="70">
        <v>43174</v>
      </c>
      <c r="L361" s="70">
        <v>43181</v>
      </c>
      <c r="M361" s="70">
        <v>43190</v>
      </c>
      <c r="N361" s="70">
        <v>43230</v>
      </c>
      <c r="O361" s="70">
        <v>43230</v>
      </c>
    </row>
    <row r="362" spans="1:15" ht="28.8" x14ac:dyDescent="0.3">
      <c r="A362" t="s">
        <v>650</v>
      </c>
      <c r="B362" s="69" t="s">
        <v>40</v>
      </c>
      <c r="C362" s="69" t="s">
        <v>82</v>
      </c>
      <c r="D362" t="s">
        <v>139</v>
      </c>
      <c r="E362" s="69" t="s">
        <v>168</v>
      </c>
      <c r="F362" t="s">
        <v>114</v>
      </c>
      <c r="G362" s="69" t="s">
        <v>175</v>
      </c>
      <c r="H362" s="69" t="s">
        <v>149</v>
      </c>
      <c r="I362" s="69" t="s">
        <v>541</v>
      </c>
      <c r="J362" s="70" t="e">
        <f>#REF!+7</f>
        <v>#REF!</v>
      </c>
      <c r="K362" s="70" t="e">
        <f>Table58[[#This Row],[Envisaged publishing date]]+21</f>
        <v>#REF!</v>
      </c>
      <c r="L362" s="70" t="e">
        <f>Table58[[#This Row],[Envisaged closing date of bid]]+7</f>
        <v>#REF!</v>
      </c>
      <c r="M362" s="70" t="e">
        <f>Table58[[#This Row],[Envisaged Bid response Screening]]+90</f>
        <v>#REF!</v>
      </c>
      <c r="N362" s="70" t="e">
        <f>Table58[[#This Row],[Envisaged Bid Award]]+9</f>
        <v>#REF!</v>
      </c>
      <c r="O362" s="70">
        <v>43040</v>
      </c>
    </row>
    <row r="363" spans="1:15" ht="129.6" x14ac:dyDescent="0.3">
      <c r="A363" t="s">
        <v>649</v>
      </c>
      <c r="B363" s="69" t="s">
        <v>648</v>
      </c>
      <c r="C363" s="69" t="s">
        <v>7</v>
      </c>
      <c r="D363" t="s">
        <v>169</v>
      </c>
      <c r="E363" s="69" t="s">
        <v>168</v>
      </c>
      <c r="F363" t="s">
        <v>114</v>
      </c>
      <c r="G363" s="69" t="s">
        <v>175</v>
      </c>
      <c r="H363" s="69" t="s">
        <v>149</v>
      </c>
      <c r="I363" s="69" t="s">
        <v>647</v>
      </c>
      <c r="J363" s="70">
        <v>43029</v>
      </c>
      <c r="K363" s="70">
        <v>43050</v>
      </c>
      <c r="L363" s="70">
        <v>43057</v>
      </c>
      <c r="M363" s="70">
        <v>43066</v>
      </c>
      <c r="N363" s="70">
        <v>43106</v>
      </c>
      <c r="O363" s="70">
        <v>43106</v>
      </c>
    </row>
    <row r="364" spans="1:15" ht="115.2" x14ac:dyDescent="0.3">
      <c r="A364" t="s">
        <v>646</v>
      </c>
      <c r="B364" s="69" t="s">
        <v>645</v>
      </c>
      <c r="C364" s="69" t="s">
        <v>4</v>
      </c>
      <c r="D364" t="s">
        <v>139</v>
      </c>
      <c r="E364" s="69" t="s">
        <v>168</v>
      </c>
      <c r="F364" t="s">
        <v>114</v>
      </c>
      <c r="G364" s="69" t="s">
        <v>175</v>
      </c>
      <c r="H364" s="69" t="s">
        <v>149</v>
      </c>
      <c r="I364" s="69" t="s">
        <v>644</v>
      </c>
      <c r="J364" s="70">
        <v>43029</v>
      </c>
      <c r="K364" s="70">
        <v>43050</v>
      </c>
      <c r="L364" s="70">
        <v>43057</v>
      </c>
      <c r="M364" s="70">
        <v>43066</v>
      </c>
      <c r="N364" s="70">
        <v>43106</v>
      </c>
      <c r="O364" s="70">
        <v>43106</v>
      </c>
    </row>
    <row r="365" spans="1:15" ht="86.4" x14ac:dyDescent="0.3">
      <c r="A365" t="s">
        <v>643</v>
      </c>
      <c r="B365" s="69" t="s">
        <v>642</v>
      </c>
      <c r="C365" s="69" t="s">
        <v>29</v>
      </c>
      <c r="D365" t="s">
        <v>139</v>
      </c>
      <c r="E365" s="69" t="s">
        <v>168</v>
      </c>
      <c r="F365" t="s">
        <v>114</v>
      </c>
      <c r="G365" s="69" t="s">
        <v>175</v>
      </c>
      <c r="H365" s="69" t="s">
        <v>149</v>
      </c>
      <c r="I365" s="69" t="s">
        <v>641</v>
      </c>
      <c r="J365" s="70" t="e">
        <f>#REF!+7</f>
        <v>#REF!</v>
      </c>
      <c r="K365" s="70" t="e">
        <f>Table58[[#This Row],[Envisaged publishing date]]+21</f>
        <v>#REF!</v>
      </c>
      <c r="L365" s="70" t="e">
        <f>Table58[[#This Row],[Envisaged closing date of bid]]+7</f>
        <v>#REF!</v>
      </c>
      <c r="M365" s="70" t="e">
        <f>Table58[[#This Row],[Envisaged Bid response Screening]]+90</f>
        <v>#REF!</v>
      </c>
      <c r="N365" s="70" t="e">
        <f>Table58[[#This Row],[Envisaged Bid Award]]+9</f>
        <v>#REF!</v>
      </c>
      <c r="O365" s="70" t="e">
        <f>Table58[[#This Row],[Envisaged Contract Signature Date]]</f>
        <v>#REF!</v>
      </c>
    </row>
    <row r="366" spans="1:15" ht="57.6" x14ac:dyDescent="0.3">
      <c r="A366" t="s">
        <v>640</v>
      </c>
      <c r="B366" s="69" t="s">
        <v>639</v>
      </c>
      <c r="C366" s="69" t="s">
        <v>29</v>
      </c>
      <c r="D366" t="s">
        <v>139</v>
      </c>
      <c r="E366" s="69" t="s">
        <v>168</v>
      </c>
      <c r="F366" t="s">
        <v>114</v>
      </c>
      <c r="G366" s="69" t="s">
        <v>175</v>
      </c>
      <c r="H366" s="69" t="s">
        <v>149</v>
      </c>
      <c r="I366" s="69" t="s">
        <v>638</v>
      </c>
      <c r="J366" s="70">
        <v>42938</v>
      </c>
      <c r="K366" s="70">
        <v>42959</v>
      </c>
      <c r="L366" s="70">
        <v>42966</v>
      </c>
      <c r="M366" s="70">
        <v>43035</v>
      </c>
      <c r="N366" s="70">
        <v>43075</v>
      </c>
      <c r="O366" s="70">
        <v>43075</v>
      </c>
    </row>
    <row r="367" spans="1:15" ht="57.6" x14ac:dyDescent="0.3">
      <c r="A367" t="s">
        <v>637</v>
      </c>
      <c r="B367" s="69" t="s">
        <v>636</v>
      </c>
      <c r="C367" s="69" t="s">
        <v>7</v>
      </c>
      <c r="D367" t="s">
        <v>169</v>
      </c>
      <c r="E367" s="69" t="s">
        <v>168</v>
      </c>
      <c r="F367" t="s">
        <v>114</v>
      </c>
      <c r="G367" s="69" t="s">
        <v>175</v>
      </c>
      <c r="H367" s="69" t="s">
        <v>610</v>
      </c>
      <c r="I367" s="69" t="s">
        <v>635</v>
      </c>
      <c r="J367" s="70">
        <v>42908</v>
      </c>
      <c r="K367" s="70">
        <v>42929</v>
      </c>
      <c r="L367" s="70">
        <v>42936</v>
      </c>
      <c r="M367" s="70">
        <v>43005</v>
      </c>
      <c r="N367" s="70">
        <v>43045</v>
      </c>
      <c r="O367" s="70">
        <v>43045</v>
      </c>
    </row>
    <row r="368" spans="1:15" ht="57.6" x14ac:dyDescent="0.3">
      <c r="A368" t="s">
        <v>634</v>
      </c>
      <c r="B368" s="69" t="s">
        <v>633</v>
      </c>
      <c r="C368" s="69" t="s">
        <v>17</v>
      </c>
      <c r="D368" t="s">
        <v>169</v>
      </c>
      <c r="E368" s="69" t="s">
        <v>168</v>
      </c>
      <c r="F368" t="s">
        <v>114</v>
      </c>
      <c r="G368" s="69" t="s">
        <v>175</v>
      </c>
      <c r="H368" s="69" t="s">
        <v>149</v>
      </c>
      <c r="I368" s="69" t="s">
        <v>632</v>
      </c>
      <c r="J368" s="70">
        <v>42877</v>
      </c>
      <c r="K368" s="70">
        <v>42898</v>
      </c>
      <c r="L368" s="70">
        <v>42905</v>
      </c>
      <c r="M368" s="70">
        <v>42974</v>
      </c>
      <c r="N368" s="70">
        <v>43014</v>
      </c>
      <c r="O368" s="70">
        <v>43014</v>
      </c>
    </row>
    <row r="369" spans="1:15" ht="28.8" x14ac:dyDescent="0.3">
      <c r="A369" t="s">
        <v>631</v>
      </c>
      <c r="B369" s="69" t="s">
        <v>630</v>
      </c>
      <c r="C369" s="69" t="s">
        <v>17</v>
      </c>
      <c r="D369" t="s">
        <v>169</v>
      </c>
      <c r="E369" s="69" t="s">
        <v>168</v>
      </c>
      <c r="F369" t="s">
        <v>114</v>
      </c>
      <c r="G369" s="69" t="s">
        <v>175</v>
      </c>
      <c r="H369" s="69" t="s">
        <v>610</v>
      </c>
      <c r="I369" s="69" t="s">
        <v>613</v>
      </c>
      <c r="J369" s="70" t="e">
        <f>#REF!+7</f>
        <v>#REF!</v>
      </c>
      <c r="K369" s="70" t="e">
        <f>Table58[[#This Row],[Envisaged publishing date]]+21</f>
        <v>#REF!</v>
      </c>
      <c r="L369" s="70" t="e">
        <f>Table58[[#This Row],[Envisaged closing date of bid]]+7</f>
        <v>#REF!</v>
      </c>
      <c r="M369" s="70" t="e">
        <f>Table58[[#This Row],[Envisaged Bid response Screening]]+90</f>
        <v>#REF!</v>
      </c>
      <c r="N369" s="70" t="e">
        <f>Table58[[#This Row],[Envisaged Bid Award]]+9</f>
        <v>#REF!</v>
      </c>
      <c r="O369" s="70" t="e">
        <f>Table58[[#This Row],[Envisaged Contract Signature Date]]</f>
        <v>#REF!</v>
      </c>
    </row>
    <row r="370" spans="1:15" ht="28.8" x14ac:dyDescent="0.3">
      <c r="A370" t="s">
        <v>629</v>
      </c>
      <c r="B370" s="69" t="s">
        <v>628</v>
      </c>
      <c r="C370" s="69" t="s">
        <v>17</v>
      </c>
      <c r="D370" t="s">
        <v>169</v>
      </c>
      <c r="E370" s="69" t="s">
        <v>168</v>
      </c>
      <c r="F370" t="s">
        <v>114</v>
      </c>
      <c r="G370" s="69" t="s">
        <v>175</v>
      </c>
      <c r="H370" s="69" t="s">
        <v>610</v>
      </c>
      <c r="I370" s="69" t="s">
        <v>613</v>
      </c>
      <c r="J370" s="70" t="e">
        <f>#REF!+7</f>
        <v>#REF!</v>
      </c>
      <c r="K370" s="70" t="e">
        <f>Table58[[#This Row],[Envisaged publishing date]]+21</f>
        <v>#REF!</v>
      </c>
      <c r="L370" s="70" t="e">
        <f>Table58[[#This Row],[Envisaged closing date of bid]]+7</f>
        <v>#REF!</v>
      </c>
      <c r="M370" s="70" t="e">
        <f>Table58[[#This Row],[Envisaged Bid response Screening]]+90</f>
        <v>#REF!</v>
      </c>
      <c r="N370" s="70" t="e">
        <f>Table58[[#This Row],[Envisaged Bid Award]]+9</f>
        <v>#REF!</v>
      </c>
      <c r="O370" s="70" t="e">
        <f>Table58[[#This Row],[Envisaged Contract Signature Date]]</f>
        <v>#REF!</v>
      </c>
    </row>
    <row r="371" spans="1:15" ht="43.2" x14ac:dyDescent="0.3">
      <c r="A371" t="s">
        <v>627</v>
      </c>
      <c r="B371" s="69" t="s">
        <v>626</v>
      </c>
      <c r="C371" s="69" t="s">
        <v>17</v>
      </c>
      <c r="D371" t="s">
        <v>169</v>
      </c>
      <c r="E371" s="69" t="s">
        <v>168</v>
      </c>
      <c r="F371" t="s">
        <v>114</v>
      </c>
      <c r="G371" s="69" t="s">
        <v>175</v>
      </c>
      <c r="H371" s="69" t="s">
        <v>149</v>
      </c>
      <c r="I371" s="69" t="s">
        <v>613</v>
      </c>
      <c r="J371" s="70" t="e">
        <f>#REF!+7</f>
        <v>#REF!</v>
      </c>
      <c r="K371" s="70" t="e">
        <f>Table58[[#This Row],[Envisaged publishing date]]+21</f>
        <v>#REF!</v>
      </c>
      <c r="L371" s="70" t="e">
        <f>Table58[[#This Row],[Envisaged closing date of bid]]+7</f>
        <v>#REF!</v>
      </c>
      <c r="M371" s="70" t="e">
        <f>Table58[[#This Row],[Envisaged Bid response Screening]]+90</f>
        <v>#REF!</v>
      </c>
      <c r="N371" s="70" t="e">
        <f>Table58[[#This Row],[Envisaged Bid Award]]+9</f>
        <v>#REF!</v>
      </c>
      <c r="O371" s="70" t="e">
        <f>Table58[[#This Row],[Envisaged Contract Signature Date]]</f>
        <v>#REF!</v>
      </c>
    </row>
    <row r="372" spans="1:15" ht="28.8" x14ac:dyDescent="0.3">
      <c r="A372" t="s">
        <v>625</v>
      </c>
      <c r="B372" s="69" t="s">
        <v>624</v>
      </c>
      <c r="C372" s="69" t="s">
        <v>17</v>
      </c>
      <c r="D372" t="s">
        <v>169</v>
      </c>
      <c r="E372" s="69" t="s">
        <v>168</v>
      </c>
      <c r="F372" t="s">
        <v>114</v>
      </c>
      <c r="G372" s="69" t="s">
        <v>175</v>
      </c>
      <c r="H372" s="69" t="s">
        <v>149</v>
      </c>
      <c r="I372" s="69" t="s">
        <v>613</v>
      </c>
      <c r="J372" s="70" t="e">
        <f>#REF!+7</f>
        <v>#REF!</v>
      </c>
      <c r="K372" s="70" t="e">
        <f>Table58[[#This Row],[Envisaged publishing date]]+21</f>
        <v>#REF!</v>
      </c>
      <c r="L372" s="70" t="e">
        <f>Table58[[#This Row],[Envisaged closing date of bid]]+7</f>
        <v>#REF!</v>
      </c>
      <c r="M372" s="70" t="e">
        <f>Table58[[#This Row],[Envisaged Bid response Screening]]+90</f>
        <v>#REF!</v>
      </c>
      <c r="N372" s="70" t="e">
        <f>Table58[[#This Row],[Envisaged Bid Award]]+9</f>
        <v>#REF!</v>
      </c>
      <c r="O372" s="70" t="e">
        <f>Table58[[#This Row],[Envisaged Contract Signature Date]]</f>
        <v>#REF!</v>
      </c>
    </row>
    <row r="373" spans="1:15" ht="28.8" x14ac:dyDescent="0.3">
      <c r="A373" t="s">
        <v>623</v>
      </c>
      <c r="B373" s="69" t="s">
        <v>36</v>
      </c>
      <c r="C373" s="69" t="s">
        <v>82</v>
      </c>
      <c r="D373" t="s">
        <v>123</v>
      </c>
      <c r="E373" s="69" t="s">
        <v>168</v>
      </c>
      <c r="F373" t="s">
        <v>114</v>
      </c>
      <c r="G373" s="69" t="s">
        <v>175</v>
      </c>
      <c r="H373" s="69" t="s">
        <v>610</v>
      </c>
      <c r="I373" s="69" t="s">
        <v>622</v>
      </c>
      <c r="J373" s="70" t="e">
        <f>#REF!+7</f>
        <v>#REF!</v>
      </c>
      <c r="K373" s="70" t="e">
        <f>Table58[[#This Row],[Envisaged publishing date]]+21</f>
        <v>#REF!</v>
      </c>
      <c r="L373" s="70" t="e">
        <f>Table58[[#This Row],[Envisaged closing date of bid]]+7</f>
        <v>#REF!</v>
      </c>
      <c r="M373" s="70" t="e">
        <f>Table58[[#This Row],[Envisaged Bid response Screening]]+90</f>
        <v>#REF!</v>
      </c>
      <c r="N373" s="70" t="e">
        <f>Table58[[#This Row],[Envisaged Bid Award]]+9</f>
        <v>#REF!</v>
      </c>
      <c r="O373" s="70" t="e">
        <f>Table58[[#This Row],[Envisaged Contract Signature Date]]</f>
        <v>#REF!</v>
      </c>
    </row>
    <row r="374" spans="1:15" ht="100.8" x14ac:dyDescent="0.3">
      <c r="A374" t="s">
        <v>621</v>
      </c>
      <c r="B374" s="69" t="s">
        <v>620</v>
      </c>
      <c r="C374" s="69" t="s">
        <v>17</v>
      </c>
      <c r="D374" t="s">
        <v>123</v>
      </c>
      <c r="E374" s="69" t="s">
        <v>168</v>
      </c>
      <c r="F374" t="s">
        <v>114</v>
      </c>
      <c r="G374" s="69" t="s">
        <v>175</v>
      </c>
      <c r="H374" s="69" t="s">
        <v>149</v>
      </c>
      <c r="I374" s="69" t="s">
        <v>619</v>
      </c>
      <c r="J374" s="70">
        <v>42954</v>
      </c>
      <c r="K374" s="70">
        <v>42975</v>
      </c>
      <c r="L374" s="70">
        <v>42982</v>
      </c>
      <c r="M374" s="70">
        <v>43061</v>
      </c>
      <c r="N374" s="70">
        <v>43101</v>
      </c>
      <c r="O374" s="70">
        <v>43101</v>
      </c>
    </row>
    <row r="375" spans="1:15" ht="57.6" x14ac:dyDescent="0.3">
      <c r="A375" t="s">
        <v>618</v>
      </c>
      <c r="B375" s="69" t="s">
        <v>617</v>
      </c>
      <c r="C375" s="69" t="s">
        <v>17</v>
      </c>
      <c r="D375" t="s">
        <v>169</v>
      </c>
      <c r="E375" s="69" t="s">
        <v>168</v>
      </c>
      <c r="F375" t="s">
        <v>114</v>
      </c>
      <c r="G375" s="69" t="s">
        <v>175</v>
      </c>
      <c r="H375" s="69" t="s">
        <v>610</v>
      </c>
      <c r="I375" s="69" t="s">
        <v>616</v>
      </c>
      <c r="J375" s="70" t="e">
        <f>#REF!+7</f>
        <v>#REF!</v>
      </c>
      <c r="K375" s="70" t="e">
        <f>Table58[[#This Row],[Envisaged publishing date]]+21</f>
        <v>#REF!</v>
      </c>
      <c r="L375" s="70" t="e">
        <f>Table58[[#This Row],[Envisaged closing date of bid]]+7</f>
        <v>#REF!</v>
      </c>
      <c r="M375" s="70" t="e">
        <f>Table58[[#This Row],[Envisaged Bid response Screening]]+90</f>
        <v>#REF!</v>
      </c>
      <c r="N375" s="70" t="e">
        <f>Table58[[#This Row],[Envisaged Bid Award]]+9</f>
        <v>#REF!</v>
      </c>
      <c r="O375" s="70" t="e">
        <f>Table58[[#This Row],[Envisaged Contract Signature Date]]</f>
        <v>#REF!</v>
      </c>
    </row>
    <row r="376" spans="1:15" ht="28.8" x14ac:dyDescent="0.3">
      <c r="A376" t="s">
        <v>615</v>
      </c>
      <c r="B376" s="69" t="s">
        <v>614</v>
      </c>
      <c r="C376" s="69" t="s">
        <v>17</v>
      </c>
      <c r="D376" t="s">
        <v>169</v>
      </c>
      <c r="E376" s="69" t="s">
        <v>168</v>
      </c>
      <c r="F376" t="s">
        <v>114</v>
      </c>
      <c r="G376" s="69" t="s">
        <v>175</v>
      </c>
      <c r="H376" s="69" t="s">
        <v>610</v>
      </c>
      <c r="I376" s="69" t="s">
        <v>613</v>
      </c>
      <c r="J376" s="70" t="e">
        <f>#REF!+7</f>
        <v>#REF!</v>
      </c>
      <c r="K376" s="70" t="e">
        <f>Table58[[#This Row],[Envisaged publishing date]]+21</f>
        <v>#REF!</v>
      </c>
      <c r="L376" s="70" t="e">
        <f>Table58[[#This Row],[Envisaged closing date of bid]]+7</f>
        <v>#REF!</v>
      </c>
      <c r="M376" s="70" t="e">
        <f>Table58[[#This Row],[Envisaged Bid response Screening]]+90</f>
        <v>#REF!</v>
      </c>
      <c r="N376" s="70" t="e">
        <f>Table58[[#This Row],[Envisaged Bid Award]]+9</f>
        <v>#REF!</v>
      </c>
      <c r="O376" s="70" t="e">
        <f>Table58[[#This Row],[Envisaged Contract Signature Date]]</f>
        <v>#REF!</v>
      </c>
    </row>
    <row r="377" spans="1:15" ht="43.2" x14ac:dyDescent="0.3">
      <c r="A377" t="s">
        <v>612</v>
      </c>
      <c r="B377" s="69" t="s">
        <v>611</v>
      </c>
      <c r="C377" s="69" t="s">
        <v>17</v>
      </c>
      <c r="D377" t="s">
        <v>169</v>
      </c>
      <c r="E377" s="69" t="s">
        <v>168</v>
      </c>
      <c r="F377" t="s">
        <v>114</v>
      </c>
      <c r="G377" s="69" t="s">
        <v>175</v>
      </c>
      <c r="H377" s="69" t="s">
        <v>610</v>
      </c>
      <c r="I377" s="69" t="s">
        <v>609</v>
      </c>
      <c r="J377" s="70" t="e">
        <f>#REF!+7</f>
        <v>#REF!</v>
      </c>
      <c r="K377" s="70" t="e">
        <f>Table58[[#This Row],[Envisaged publishing date]]+21</f>
        <v>#REF!</v>
      </c>
      <c r="L377" s="70" t="e">
        <f>Table58[[#This Row],[Envisaged closing date of bid]]+7</f>
        <v>#REF!</v>
      </c>
      <c r="M377" s="70" t="e">
        <f>Table58[[#This Row],[Envisaged Bid response Screening]]+90</f>
        <v>#REF!</v>
      </c>
      <c r="N377" s="70" t="e">
        <f>Table58[[#This Row],[Envisaged Bid Award]]+9</f>
        <v>#REF!</v>
      </c>
      <c r="O377" s="70" t="e">
        <f>Table58[[#This Row],[Envisaged Contract Signature Date]]</f>
        <v>#REF!</v>
      </c>
    </row>
    <row r="378" spans="1:15" ht="57.6" x14ac:dyDescent="0.3">
      <c r="A378" t="s">
        <v>608</v>
      </c>
      <c r="B378" s="69" t="s">
        <v>607</v>
      </c>
      <c r="C378" s="69" t="s">
        <v>15</v>
      </c>
      <c r="D378" t="s">
        <v>127</v>
      </c>
      <c r="E378" s="69" t="s">
        <v>198</v>
      </c>
      <c r="F378" t="s">
        <v>151</v>
      </c>
      <c r="G378" s="69" t="s">
        <v>197</v>
      </c>
      <c r="H378" s="69" t="s">
        <v>149</v>
      </c>
      <c r="I378" s="69" t="s">
        <v>111</v>
      </c>
      <c r="J378" s="70">
        <v>42848</v>
      </c>
      <c r="K378" s="70">
        <v>42869</v>
      </c>
      <c r="L378" s="70">
        <v>42876</v>
      </c>
      <c r="M378" s="70">
        <v>42955</v>
      </c>
      <c r="N378" s="70">
        <v>42995</v>
      </c>
      <c r="O378" s="70">
        <v>42995</v>
      </c>
    </row>
    <row r="379" spans="1:15" ht="57.6" x14ac:dyDescent="0.3">
      <c r="A379" t="s">
        <v>606</v>
      </c>
      <c r="B379" s="69" t="s">
        <v>605</v>
      </c>
      <c r="C379" s="69" t="s">
        <v>15</v>
      </c>
      <c r="D379" t="s">
        <v>127</v>
      </c>
      <c r="E379" s="69" t="s">
        <v>198</v>
      </c>
      <c r="F379" t="s">
        <v>151</v>
      </c>
      <c r="G379" s="69" t="s">
        <v>197</v>
      </c>
      <c r="H379" s="69" t="s">
        <v>149</v>
      </c>
      <c r="I379" s="69" t="s">
        <v>111</v>
      </c>
      <c r="J379" s="70">
        <v>42831</v>
      </c>
      <c r="K379" s="70">
        <v>42852</v>
      </c>
      <c r="L379" s="70">
        <v>42859</v>
      </c>
      <c r="M379" s="70">
        <v>42938</v>
      </c>
      <c r="N379" s="70">
        <v>42978</v>
      </c>
      <c r="O379" s="70">
        <v>42978</v>
      </c>
    </row>
    <row r="380" spans="1:15" ht="28.8" x14ac:dyDescent="0.3">
      <c r="A380" t="s">
        <v>604</v>
      </c>
      <c r="B380" s="69" t="s">
        <v>603</v>
      </c>
      <c r="C380" s="69" t="s">
        <v>24</v>
      </c>
      <c r="D380" t="s">
        <v>127</v>
      </c>
      <c r="E380" s="69" t="s">
        <v>228</v>
      </c>
      <c r="F380" t="s">
        <v>151</v>
      </c>
      <c r="G380" s="69" t="s">
        <v>197</v>
      </c>
      <c r="H380" s="69" t="s">
        <v>112</v>
      </c>
      <c r="I380" s="69" t="s">
        <v>111</v>
      </c>
      <c r="J380" s="70">
        <v>42788</v>
      </c>
      <c r="K380" s="70">
        <v>42809</v>
      </c>
      <c r="L380" s="70">
        <v>42816</v>
      </c>
      <c r="M380" s="70">
        <v>42825</v>
      </c>
      <c r="N380" s="70">
        <v>42865</v>
      </c>
      <c r="O380" s="70">
        <v>42865</v>
      </c>
    </row>
    <row r="381" spans="1:15" hidden="1" x14ac:dyDescent="0.3"/>
    <row r="382" spans="1:15" ht="28.8" x14ac:dyDescent="0.3">
      <c r="A382" t="s">
        <v>602</v>
      </c>
      <c r="B382" s="69" t="s">
        <v>601</v>
      </c>
      <c r="C382" s="69" t="s">
        <v>4</v>
      </c>
      <c r="D382" t="s">
        <v>123</v>
      </c>
      <c r="E382" s="69" t="s">
        <v>430</v>
      </c>
      <c r="F382" t="s">
        <v>114</v>
      </c>
      <c r="G382" s="69" t="s">
        <v>162</v>
      </c>
      <c r="H382" s="69" t="s">
        <v>112</v>
      </c>
      <c r="I382" s="69" t="s">
        <v>111</v>
      </c>
      <c r="J382" s="70">
        <v>42832</v>
      </c>
      <c r="K382" s="70">
        <v>42853</v>
      </c>
      <c r="L382" s="70">
        <v>42860</v>
      </c>
      <c r="M382" s="70">
        <v>42929</v>
      </c>
      <c r="N382" s="70">
        <v>42969</v>
      </c>
      <c r="O382" s="70">
        <v>42969</v>
      </c>
    </row>
    <row r="383" spans="1:15" ht="28.8" x14ac:dyDescent="0.3">
      <c r="A383" t="s">
        <v>600</v>
      </c>
      <c r="B383" s="69" t="s">
        <v>599</v>
      </c>
      <c r="C383" s="69" t="s">
        <v>10</v>
      </c>
      <c r="D383" t="s">
        <v>139</v>
      </c>
      <c r="E383" s="69" t="s">
        <v>221</v>
      </c>
      <c r="F383" t="s">
        <v>114</v>
      </c>
      <c r="G383" s="69" t="s">
        <v>473</v>
      </c>
      <c r="H383" s="69" t="s">
        <v>112</v>
      </c>
      <c r="I383" s="69" t="s">
        <v>111</v>
      </c>
      <c r="J383" s="70">
        <v>42877</v>
      </c>
      <c r="K383" s="70">
        <v>42898</v>
      </c>
      <c r="L383" s="70">
        <v>42905</v>
      </c>
      <c r="M383" s="70">
        <v>42974</v>
      </c>
      <c r="N383" s="70">
        <v>43014</v>
      </c>
      <c r="O383" s="70">
        <v>43014</v>
      </c>
    </row>
    <row r="384" spans="1:15" hidden="1" x14ac:dyDescent="0.3"/>
    <row r="385" spans="1:15" ht="28.8" x14ac:dyDescent="0.3">
      <c r="A385" t="s">
        <v>598</v>
      </c>
      <c r="B385" s="69" t="s">
        <v>597</v>
      </c>
      <c r="C385" s="69" t="s">
        <v>7</v>
      </c>
      <c r="D385" t="s">
        <v>123</v>
      </c>
      <c r="E385" s="69" t="s">
        <v>596</v>
      </c>
      <c r="F385" t="s">
        <v>114</v>
      </c>
      <c r="G385" s="69" t="s">
        <v>162</v>
      </c>
      <c r="H385" s="69" t="s">
        <v>112</v>
      </c>
      <c r="I385" s="69" t="s">
        <v>111</v>
      </c>
      <c r="J385" s="70">
        <v>42877</v>
      </c>
      <c r="K385" s="70">
        <v>42898</v>
      </c>
      <c r="L385" s="70">
        <v>42905</v>
      </c>
      <c r="M385" s="70">
        <v>42974</v>
      </c>
      <c r="N385" s="70">
        <v>43014</v>
      </c>
      <c r="O385" s="70">
        <v>43014</v>
      </c>
    </row>
    <row r="386" spans="1:15" ht="28.8" x14ac:dyDescent="0.3">
      <c r="A386" t="s">
        <v>595</v>
      </c>
      <c r="B386" s="69" t="s">
        <v>594</v>
      </c>
      <c r="C386" s="69" t="s">
        <v>19</v>
      </c>
      <c r="D386" t="s">
        <v>169</v>
      </c>
      <c r="E386" s="69" t="s">
        <v>593</v>
      </c>
      <c r="F386" t="s">
        <v>114</v>
      </c>
      <c r="G386" s="69" t="s">
        <v>197</v>
      </c>
      <c r="H386" s="69" t="s">
        <v>112</v>
      </c>
      <c r="I386" s="69" t="s">
        <v>111</v>
      </c>
      <c r="J386" s="70">
        <v>42877</v>
      </c>
      <c r="K386" s="70">
        <v>42898</v>
      </c>
      <c r="L386" s="70">
        <v>42905</v>
      </c>
      <c r="M386" s="70">
        <v>42914</v>
      </c>
      <c r="N386" s="70">
        <v>42954</v>
      </c>
      <c r="O386" s="70">
        <v>42954</v>
      </c>
    </row>
    <row r="387" spans="1:15" hidden="1" x14ac:dyDescent="0.3"/>
    <row r="388" spans="1:15" ht="28.8" x14ac:dyDescent="0.3">
      <c r="A388" t="s">
        <v>592</v>
      </c>
      <c r="B388" s="69" t="s">
        <v>591</v>
      </c>
      <c r="C388" s="69" t="s">
        <v>12</v>
      </c>
      <c r="D388" t="s">
        <v>123</v>
      </c>
      <c r="E388" s="69" t="s">
        <v>430</v>
      </c>
      <c r="F388" t="s">
        <v>114</v>
      </c>
      <c r="G388" s="69" t="s">
        <v>158</v>
      </c>
      <c r="H388" s="69" t="s">
        <v>112</v>
      </c>
      <c r="I388" s="69" t="s">
        <v>111</v>
      </c>
      <c r="J388" s="70">
        <v>42940</v>
      </c>
      <c r="K388" s="70">
        <v>42961</v>
      </c>
      <c r="L388" s="70">
        <v>42968</v>
      </c>
      <c r="M388" s="70">
        <v>43037</v>
      </c>
      <c r="N388" s="70">
        <v>43077</v>
      </c>
      <c r="O388" s="70">
        <v>43077</v>
      </c>
    </row>
    <row r="389" spans="1:15" ht="28.8" x14ac:dyDescent="0.3">
      <c r="A389" t="s">
        <v>590</v>
      </c>
      <c r="B389" s="69" t="s">
        <v>589</v>
      </c>
      <c r="C389" s="69" t="s">
        <v>4</v>
      </c>
      <c r="D389" t="s">
        <v>123</v>
      </c>
      <c r="E389" s="69" t="s">
        <v>430</v>
      </c>
      <c r="F389" t="s">
        <v>114</v>
      </c>
      <c r="G389" s="69" t="s">
        <v>162</v>
      </c>
      <c r="H389" s="69" t="s">
        <v>112</v>
      </c>
      <c r="I389" s="69" t="s">
        <v>111</v>
      </c>
      <c r="J389" s="70">
        <v>42849</v>
      </c>
      <c r="K389" s="70">
        <v>42870</v>
      </c>
      <c r="L389" s="70">
        <v>42877</v>
      </c>
      <c r="M389" s="70">
        <v>42946</v>
      </c>
      <c r="N389" s="70">
        <v>42986</v>
      </c>
      <c r="O389" s="70">
        <v>42986</v>
      </c>
    </row>
    <row r="390" spans="1:15" ht="28.8" x14ac:dyDescent="0.3">
      <c r="A390" t="s">
        <v>588</v>
      </c>
      <c r="B390" s="69" t="s">
        <v>587</v>
      </c>
      <c r="C390" s="69" t="s">
        <v>10</v>
      </c>
      <c r="D390" t="s">
        <v>139</v>
      </c>
      <c r="E390" s="69" t="s">
        <v>221</v>
      </c>
      <c r="F390" t="s">
        <v>114</v>
      </c>
      <c r="G390" s="69" t="s">
        <v>162</v>
      </c>
      <c r="H390" s="69" t="s">
        <v>112</v>
      </c>
      <c r="I390" s="69" t="s">
        <v>111</v>
      </c>
      <c r="J390" s="70">
        <v>42788</v>
      </c>
      <c r="K390" s="70">
        <v>42809</v>
      </c>
      <c r="L390" s="70">
        <v>42816</v>
      </c>
      <c r="M390" s="70">
        <v>42885</v>
      </c>
      <c r="N390" s="70">
        <v>42925</v>
      </c>
      <c r="O390" s="70">
        <v>42925</v>
      </c>
    </row>
    <row r="391" spans="1:15" x14ac:dyDescent="0.3">
      <c r="A391" t="s">
        <v>586</v>
      </c>
      <c r="B391" s="69" t="s">
        <v>585</v>
      </c>
      <c r="C391" s="69" t="s">
        <v>19</v>
      </c>
      <c r="D391" t="s">
        <v>123</v>
      </c>
      <c r="E391" s="69" t="s">
        <v>584</v>
      </c>
      <c r="F391" t="s">
        <v>114</v>
      </c>
      <c r="G391" s="69" t="s">
        <v>197</v>
      </c>
      <c r="H391" s="69" t="s">
        <v>149</v>
      </c>
      <c r="I391" s="69" t="s">
        <v>111</v>
      </c>
      <c r="J391" s="70">
        <v>42877</v>
      </c>
      <c r="K391" s="70">
        <v>42898</v>
      </c>
      <c r="L391" s="70">
        <v>42905</v>
      </c>
      <c r="M391" s="70">
        <v>42974</v>
      </c>
      <c r="N391" s="70">
        <v>43014</v>
      </c>
      <c r="O391" s="70">
        <v>43014</v>
      </c>
    </row>
    <row r="392" spans="1:15" x14ac:dyDescent="0.3">
      <c r="A392" t="s">
        <v>583</v>
      </c>
      <c r="B392" s="69" t="s">
        <v>582</v>
      </c>
      <c r="C392" s="69" t="s">
        <v>25</v>
      </c>
      <c r="D392" t="s">
        <v>127</v>
      </c>
      <c r="E392" s="69" t="s">
        <v>211</v>
      </c>
      <c r="F392" t="s">
        <v>151</v>
      </c>
      <c r="G392" s="69" t="s">
        <v>197</v>
      </c>
      <c r="H392" s="69" t="s">
        <v>149</v>
      </c>
      <c r="I392" s="69" t="s">
        <v>111</v>
      </c>
      <c r="J392" s="70">
        <v>42969</v>
      </c>
      <c r="K392" s="70">
        <v>42990</v>
      </c>
      <c r="L392" s="70">
        <v>42997</v>
      </c>
      <c r="M392" s="70">
        <v>43066</v>
      </c>
      <c r="N392" s="70">
        <v>43106</v>
      </c>
      <c r="O392" s="70">
        <v>43106</v>
      </c>
    </row>
    <row r="393" spans="1:15" ht="28.8" x14ac:dyDescent="0.3">
      <c r="A393" t="s">
        <v>581</v>
      </c>
      <c r="B393" s="69" t="s">
        <v>580</v>
      </c>
      <c r="C393" s="69" t="s">
        <v>15</v>
      </c>
      <c r="D393" t="s">
        <v>127</v>
      </c>
      <c r="E393" s="69" t="s">
        <v>579</v>
      </c>
      <c r="F393" t="s">
        <v>151</v>
      </c>
      <c r="G393" s="69" t="s">
        <v>197</v>
      </c>
      <c r="H393" s="69" t="s">
        <v>578</v>
      </c>
      <c r="I393" s="69" t="s">
        <v>575</v>
      </c>
      <c r="J393" s="70">
        <v>42877</v>
      </c>
      <c r="K393" s="70">
        <v>42898</v>
      </c>
      <c r="L393" s="70">
        <v>42905</v>
      </c>
      <c r="M393" s="70">
        <v>42914</v>
      </c>
      <c r="N393" s="70">
        <v>42954</v>
      </c>
      <c r="O393" s="70">
        <v>42954</v>
      </c>
    </row>
    <row r="394" spans="1:15" ht="28.8" x14ac:dyDescent="0.3">
      <c r="A394" t="s">
        <v>577</v>
      </c>
      <c r="B394" s="69" t="s">
        <v>576</v>
      </c>
      <c r="C394" s="69" t="s">
        <v>4</v>
      </c>
      <c r="D394" t="s">
        <v>139</v>
      </c>
      <c r="E394" s="69" t="s">
        <v>194</v>
      </c>
      <c r="F394" t="s">
        <v>114</v>
      </c>
      <c r="G394" s="69" t="s">
        <v>197</v>
      </c>
      <c r="H394" s="69" t="s">
        <v>149</v>
      </c>
      <c r="I394" s="69" t="s">
        <v>575</v>
      </c>
      <c r="J394" s="70">
        <v>42863</v>
      </c>
      <c r="K394" s="70">
        <v>42884</v>
      </c>
      <c r="L394" s="70">
        <v>42891</v>
      </c>
      <c r="M394" s="70">
        <v>42960</v>
      </c>
      <c r="N394" s="70">
        <v>43000</v>
      </c>
      <c r="O394" s="70">
        <v>43000</v>
      </c>
    </row>
    <row r="395" spans="1:15" hidden="1" x14ac:dyDescent="0.3"/>
    <row r="396" spans="1:15" ht="28.8" x14ac:dyDescent="0.3">
      <c r="A396" t="s">
        <v>574</v>
      </c>
      <c r="B396" s="69" t="s">
        <v>573</v>
      </c>
      <c r="C396" s="69" t="s">
        <v>9</v>
      </c>
      <c r="D396" t="s">
        <v>123</v>
      </c>
      <c r="E396" s="69" t="s">
        <v>430</v>
      </c>
      <c r="F396" t="s">
        <v>114</v>
      </c>
      <c r="G396" s="69" t="s">
        <v>162</v>
      </c>
      <c r="H396" s="69" t="s">
        <v>149</v>
      </c>
      <c r="I396" s="69" t="s">
        <v>111</v>
      </c>
      <c r="J396" s="70">
        <v>42874</v>
      </c>
      <c r="K396" s="70">
        <v>42895</v>
      </c>
      <c r="L396" s="70">
        <v>42902</v>
      </c>
      <c r="M396" s="70">
        <v>42971</v>
      </c>
      <c r="N396" s="70">
        <v>43011</v>
      </c>
      <c r="O396" s="70">
        <v>43011</v>
      </c>
    </row>
    <row r="397" spans="1:15" hidden="1" x14ac:dyDescent="0.3"/>
    <row r="398" spans="1:15" hidden="1" x14ac:dyDescent="0.3"/>
    <row r="399" spans="1:15" ht="43.2" x14ac:dyDescent="0.3">
      <c r="A399" t="s">
        <v>572</v>
      </c>
      <c r="B399" s="69" t="s">
        <v>41</v>
      </c>
      <c r="C399" s="69" t="s">
        <v>82</v>
      </c>
      <c r="D399" t="s">
        <v>169</v>
      </c>
      <c r="E399" s="69" t="s">
        <v>168</v>
      </c>
      <c r="F399" t="s">
        <v>114</v>
      </c>
      <c r="G399" s="69" t="s">
        <v>158</v>
      </c>
      <c r="H399" s="69" t="s">
        <v>535</v>
      </c>
      <c r="I399" s="69" t="s">
        <v>546</v>
      </c>
      <c r="J399" s="70" t="e">
        <f>#REF!+7</f>
        <v>#REF!</v>
      </c>
      <c r="K399" s="70" t="e">
        <f>Table58[[#This Row],[Envisaged publishing date]]+21</f>
        <v>#REF!</v>
      </c>
      <c r="L399" s="70" t="e">
        <f>Table58[[#This Row],[Envisaged closing date of bid]]+7</f>
        <v>#REF!</v>
      </c>
      <c r="M399" s="70" t="e">
        <f>Table58[[#This Row],[Envisaged Bid response Screening]]+90</f>
        <v>#REF!</v>
      </c>
      <c r="N399" s="70" t="e">
        <f>Table58[[#This Row],[Envisaged Bid Award]]+9</f>
        <v>#REF!</v>
      </c>
      <c r="O399" s="70" t="e">
        <f>Table58[[#This Row],[Envisaged Contract Signature Date]]</f>
        <v>#REF!</v>
      </c>
    </row>
    <row r="400" spans="1:15" hidden="1" x14ac:dyDescent="0.3"/>
    <row r="401" spans="1:15" ht="28.8" x14ac:dyDescent="0.3">
      <c r="A401" t="s">
        <v>571</v>
      </c>
      <c r="B401" s="69" t="s">
        <v>570</v>
      </c>
      <c r="C401" s="69" t="s">
        <v>9</v>
      </c>
      <c r="D401" t="s">
        <v>169</v>
      </c>
      <c r="E401" s="69" t="s">
        <v>168</v>
      </c>
      <c r="F401" t="s">
        <v>114</v>
      </c>
      <c r="G401" s="69" t="s">
        <v>158</v>
      </c>
      <c r="H401" s="69" t="s">
        <v>112</v>
      </c>
      <c r="I401" s="69" t="s">
        <v>111</v>
      </c>
      <c r="J401" s="70">
        <v>42877</v>
      </c>
      <c r="K401" s="70">
        <v>42898</v>
      </c>
      <c r="L401" s="70">
        <v>42905</v>
      </c>
      <c r="M401" s="70">
        <v>42914</v>
      </c>
      <c r="N401" s="70">
        <v>42954</v>
      </c>
      <c r="O401" s="70">
        <v>42954</v>
      </c>
    </row>
    <row r="402" spans="1:15" hidden="1" x14ac:dyDescent="0.3"/>
    <row r="403" spans="1:15" ht="28.8" x14ac:dyDescent="0.3">
      <c r="A403" t="s">
        <v>569</v>
      </c>
      <c r="B403" s="69" t="s">
        <v>568</v>
      </c>
      <c r="C403" s="69" t="s">
        <v>7</v>
      </c>
      <c r="D403" t="s">
        <v>169</v>
      </c>
      <c r="E403" s="69" t="s">
        <v>176</v>
      </c>
      <c r="F403" t="s">
        <v>114</v>
      </c>
      <c r="G403" s="69" t="s">
        <v>555</v>
      </c>
      <c r="H403" s="69" t="s">
        <v>112</v>
      </c>
      <c r="I403" s="69" t="s">
        <v>505</v>
      </c>
      <c r="J403" s="70" t="e">
        <f>#REF!+7</f>
        <v>#REF!</v>
      </c>
      <c r="K403" s="70" t="e">
        <f>Table58[[#This Row],[Envisaged publishing date]]+21</f>
        <v>#REF!</v>
      </c>
      <c r="L403" s="70" t="e">
        <f>Table58[[#This Row],[Envisaged closing date of bid]]+7</f>
        <v>#REF!</v>
      </c>
      <c r="M403" s="70" t="e">
        <f>Table58[[#This Row],[Envisaged Bid response Screening]]+90</f>
        <v>#REF!</v>
      </c>
      <c r="N403" s="70" t="e">
        <f>Table58[[#This Row],[Envisaged Bid Award]]+9</f>
        <v>#REF!</v>
      </c>
      <c r="O403" s="70" t="e">
        <f>Table58[[#This Row],[Envisaged Contract Signature Date]]</f>
        <v>#REF!</v>
      </c>
    </row>
    <row r="404" spans="1:15" ht="28.8" x14ac:dyDescent="0.3">
      <c r="A404" t="s">
        <v>567</v>
      </c>
      <c r="B404" s="69" t="s">
        <v>65</v>
      </c>
      <c r="C404" s="69" t="s">
        <v>82</v>
      </c>
      <c r="D404" t="s">
        <v>127</v>
      </c>
      <c r="E404" s="69" t="s">
        <v>549</v>
      </c>
      <c r="F404" t="s">
        <v>151</v>
      </c>
      <c r="G404" s="69" t="s">
        <v>555</v>
      </c>
      <c r="H404" s="69" t="s">
        <v>112</v>
      </c>
      <c r="I404" s="69" t="s">
        <v>111</v>
      </c>
      <c r="J404" s="70" t="e">
        <f>#REF!+7</f>
        <v>#REF!</v>
      </c>
      <c r="K404" s="70" t="e">
        <f>Table58[[#This Row],[Envisaged publishing date]]+21</f>
        <v>#REF!</v>
      </c>
      <c r="L404" s="70" t="e">
        <f>Table58[[#This Row],[Envisaged closing date of bid]]+7</f>
        <v>#REF!</v>
      </c>
      <c r="M404" s="70" t="e">
        <f>Table58[[#This Row],[Envisaged Bid response Screening]]+90</f>
        <v>#REF!</v>
      </c>
      <c r="N404" s="70" t="e">
        <f>Table58[[#This Row],[Envisaged Bid Award]]+9</f>
        <v>#REF!</v>
      </c>
      <c r="O404" s="70" t="e">
        <f>Table58[[#This Row],[Envisaged Contract Signature Date]]</f>
        <v>#REF!</v>
      </c>
    </row>
    <row r="405" spans="1:15" hidden="1" x14ac:dyDescent="0.3"/>
    <row r="406" spans="1:15" ht="28.8" x14ac:dyDescent="0.3">
      <c r="A406" t="s">
        <v>566</v>
      </c>
      <c r="B406" s="69" t="s">
        <v>565</v>
      </c>
      <c r="C406" s="69" t="s">
        <v>13</v>
      </c>
      <c r="D406" t="s">
        <v>139</v>
      </c>
      <c r="E406" s="69" t="s">
        <v>163</v>
      </c>
      <c r="F406" t="s">
        <v>114</v>
      </c>
      <c r="G406" s="69" t="s">
        <v>555</v>
      </c>
      <c r="H406" s="69" t="s">
        <v>112</v>
      </c>
      <c r="I406" s="69" t="s">
        <v>111</v>
      </c>
      <c r="J406" s="70">
        <v>42846</v>
      </c>
      <c r="K406" s="70">
        <v>42867</v>
      </c>
      <c r="L406" s="70">
        <v>42874</v>
      </c>
      <c r="M406" s="70">
        <v>42883</v>
      </c>
      <c r="N406" s="70">
        <v>42923</v>
      </c>
      <c r="O406" s="70">
        <v>42923</v>
      </c>
    </row>
    <row r="407" spans="1:15" hidden="1" x14ac:dyDescent="0.3"/>
    <row r="408" spans="1:15" hidden="1" x14ac:dyDescent="0.3"/>
    <row r="409" spans="1:15" hidden="1" x14ac:dyDescent="0.3"/>
    <row r="410" spans="1:15" ht="28.8" x14ac:dyDescent="0.3">
      <c r="A410" t="s">
        <v>564</v>
      </c>
      <c r="B410" s="69" t="s">
        <v>563</v>
      </c>
      <c r="C410" s="69" t="s">
        <v>10</v>
      </c>
      <c r="D410" t="s">
        <v>139</v>
      </c>
      <c r="E410" s="69" t="s">
        <v>221</v>
      </c>
      <c r="F410" t="s">
        <v>114</v>
      </c>
      <c r="G410" s="69" t="s">
        <v>555</v>
      </c>
      <c r="H410" s="69" t="s">
        <v>149</v>
      </c>
      <c r="I410" s="69" t="s">
        <v>505</v>
      </c>
      <c r="J410" s="70" t="e">
        <f>#REF!+7</f>
        <v>#REF!</v>
      </c>
      <c r="K410" s="70" t="e">
        <f>Table58[[#This Row],[Envisaged publishing date]]+21</f>
        <v>#REF!</v>
      </c>
      <c r="L410" s="70" t="e">
        <f>Table58[[#This Row],[Envisaged closing date of bid]]+7</f>
        <v>#REF!</v>
      </c>
      <c r="M410" s="70" t="e">
        <f>Table58[[#This Row],[Envisaged Bid response Screening]]+90</f>
        <v>#REF!</v>
      </c>
      <c r="N410" s="70" t="e">
        <f>Table58[[#This Row],[Envisaged Bid Award]]+9</f>
        <v>#REF!</v>
      </c>
      <c r="O410" s="70" t="e">
        <f>Table58[[#This Row],[Envisaged Contract Signature Date]]</f>
        <v>#REF!</v>
      </c>
    </row>
    <row r="411" spans="1:15" x14ac:dyDescent="0.3">
      <c r="A411" t="s">
        <v>562</v>
      </c>
      <c r="B411" s="69" t="s">
        <v>561</v>
      </c>
      <c r="C411" s="69" t="s">
        <v>10</v>
      </c>
      <c r="D411" t="s">
        <v>139</v>
      </c>
      <c r="E411" s="69" t="s">
        <v>221</v>
      </c>
      <c r="F411" t="s">
        <v>114</v>
      </c>
      <c r="G411" s="69" t="s">
        <v>158</v>
      </c>
      <c r="H411" s="69" t="s">
        <v>149</v>
      </c>
      <c r="I411" s="69" t="s">
        <v>111</v>
      </c>
      <c r="J411" s="70">
        <v>42907</v>
      </c>
      <c r="K411" s="70">
        <v>42928</v>
      </c>
      <c r="L411" s="70">
        <v>42935</v>
      </c>
      <c r="M411" s="70">
        <v>43004</v>
      </c>
      <c r="N411" s="70">
        <v>43044</v>
      </c>
      <c r="O411" s="70">
        <v>43044</v>
      </c>
    </row>
    <row r="412" spans="1:15" x14ac:dyDescent="0.3">
      <c r="A412" t="s">
        <v>560</v>
      </c>
      <c r="B412" s="69" t="s">
        <v>559</v>
      </c>
      <c r="C412" s="69" t="s">
        <v>7</v>
      </c>
      <c r="D412" t="s">
        <v>169</v>
      </c>
      <c r="E412" s="69" t="s">
        <v>176</v>
      </c>
      <c r="F412" t="s">
        <v>114</v>
      </c>
      <c r="G412" s="69" t="s">
        <v>158</v>
      </c>
      <c r="H412" s="69" t="s">
        <v>149</v>
      </c>
      <c r="I412" s="69" t="s">
        <v>111</v>
      </c>
      <c r="J412" s="70">
        <v>42937</v>
      </c>
      <c r="K412" s="70">
        <v>42958</v>
      </c>
      <c r="L412" s="70">
        <v>42965</v>
      </c>
      <c r="M412" s="70">
        <v>43034</v>
      </c>
      <c r="N412" s="70">
        <v>43074</v>
      </c>
      <c r="O412" s="70">
        <v>43074</v>
      </c>
    </row>
    <row r="413" spans="1:15" ht="28.8" x14ac:dyDescent="0.3">
      <c r="A413" t="s">
        <v>558</v>
      </c>
      <c r="B413" s="69" t="s">
        <v>557</v>
      </c>
      <c r="C413" s="69" t="s">
        <v>9</v>
      </c>
      <c r="D413" t="s">
        <v>169</v>
      </c>
      <c r="E413" s="69" t="s">
        <v>168</v>
      </c>
      <c r="F413" t="s">
        <v>114</v>
      </c>
      <c r="G413" s="69" t="s">
        <v>158</v>
      </c>
      <c r="H413" s="69" t="s">
        <v>149</v>
      </c>
      <c r="I413" s="69" t="s">
        <v>111</v>
      </c>
      <c r="J413" s="70">
        <v>42862</v>
      </c>
      <c r="K413" s="70">
        <v>42883</v>
      </c>
      <c r="L413" s="70">
        <v>42890</v>
      </c>
      <c r="M413" s="70">
        <v>42969</v>
      </c>
      <c r="N413" s="70">
        <v>43009</v>
      </c>
      <c r="O413" s="70">
        <v>43009</v>
      </c>
    </row>
    <row r="414" spans="1:15" hidden="1" x14ac:dyDescent="0.3"/>
    <row r="415" spans="1:15" hidden="1" x14ac:dyDescent="0.3"/>
    <row r="416" spans="1:15" ht="28.8" x14ac:dyDescent="0.3">
      <c r="A416" t="s">
        <v>556</v>
      </c>
      <c r="B416" s="69" t="s">
        <v>49</v>
      </c>
      <c r="C416" s="69" t="s">
        <v>82</v>
      </c>
      <c r="D416" t="s">
        <v>139</v>
      </c>
      <c r="E416" s="69" t="s">
        <v>460</v>
      </c>
      <c r="F416" t="s">
        <v>114</v>
      </c>
      <c r="G416" s="69" t="s">
        <v>555</v>
      </c>
      <c r="H416" s="69" t="s">
        <v>174</v>
      </c>
      <c r="I416" s="69" t="s">
        <v>505</v>
      </c>
      <c r="J416" s="70" t="e">
        <f>#REF!+7</f>
        <v>#REF!</v>
      </c>
      <c r="K416" s="70" t="e">
        <f>Table58[[#This Row],[Envisaged publishing date]]+21</f>
        <v>#REF!</v>
      </c>
      <c r="L416" s="70" t="e">
        <f>Table58[[#This Row],[Envisaged closing date of bid]]+7</f>
        <v>#REF!</v>
      </c>
      <c r="M416" s="70" t="e">
        <f>Table58[[#This Row],[Envisaged Bid response Screening]]+90</f>
        <v>#REF!</v>
      </c>
      <c r="N416" s="70" t="e">
        <f>Table58[[#This Row],[Envisaged Bid Award]]+9</f>
        <v>#REF!</v>
      </c>
      <c r="O416" s="70" t="e">
        <f>Table58[[#This Row],[Envisaged Contract Signature Date]]</f>
        <v>#REF!</v>
      </c>
    </row>
    <row r="417" spans="1:15" x14ac:dyDescent="0.3">
      <c r="A417" t="s">
        <v>554</v>
      </c>
      <c r="B417" s="69" t="s">
        <v>553</v>
      </c>
      <c r="C417" s="69" t="s">
        <v>13</v>
      </c>
      <c r="D417" t="s">
        <v>116</v>
      </c>
      <c r="E417" s="69" t="s">
        <v>146</v>
      </c>
      <c r="F417" t="s">
        <v>114</v>
      </c>
      <c r="G417" s="69" t="s">
        <v>158</v>
      </c>
      <c r="H417" s="69" t="s">
        <v>149</v>
      </c>
      <c r="I417" s="69" t="s">
        <v>111</v>
      </c>
      <c r="J417" s="70" t="e">
        <f>#REF!+7</f>
        <v>#REF!</v>
      </c>
      <c r="K417" s="70" t="e">
        <f>Table58[[#This Row],[Envisaged publishing date]]+21</f>
        <v>#REF!</v>
      </c>
      <c r="L417" s="70" t="e">
        <f>Table58[[#This Row],[Envisaged closing date of bid]]+7</f>
        <v>#REF!</v>
      </c>
      <c r="M417" s="70" t="e">
        <f>Table58[[#This Row],[Envisaged Bid response Screening]]+90</f>
        <v>#REF!</v>
      </c>
      <c r="N417" s="70" t="e">
        <f>Table58[[#This Row],[Envisaged Bid Award]]+9</f>
        <v>#REF!</v>
      </c>
      <c r="O417" s="70" t="e">
        <f>Table58[[#This Row],[Envisaged Contract Signature Date]]</f>
        <v>#REF!</v>
      </c>
    </row>
    <row r="418" spans="1:15" ht="43.2" x14ac:dyDescent="0.3">
      <c r="A418" t="s">
        <v>518</v>
      </c>
      <c r="B418" s="69" t="s">
        <v>552</v>
      </c>
      <c r="C418" s="69" t="s">
        <v>5</v>
      </c>
      <c r="D418" t="s">
        <v>116</v>
      </c>
      <c r="E418" s="69" t="s">
        <v>115</v>
      </c>
      <c r="F418" t="s">
        <v>114</v>
      </c>
      <c r="G418" s="69" t="s">
        <v>179</v>
      </c>
      <c r="H418" s="69" t="s">
        <v>149</v>
      </c>
      <c r="I418" s="69" t="s">
        <v>111</v>
      </c>
      <c r="J418" s="70">
        <v>42890</v>
      </c>
      <c r="K418" s="70">
        <v>42911</v>
      </c>
      <c r="L418" s="70">
        <v>42918</v>
      </c>
      <c r="M418" s="70">
        <v>42997</v>
      </c>
      <c r="N418" s="70">
        <v>43037</v>
      </c>
      <c r="O418" s="70">
        <v>43037</v>
      </c>
    </row>
    <row r="419" spans="1:15" ht="43.2" x14ac:dyDescent="0.3">
      <c r="A419" t="s">
        <v>527</v>
      </c>
      <c r="B419" s="69" t="s">
        <v>551</v>
      </c>
      <c r="C419" s="69" t="s">
        <v>13</v>
      </c>
      <c r="D419" t="s">
        <v>183</v>
      </c>
      <c r="E419" s="69" t="s">
        <v>115</v>
      </c>
      <c r="F419" t="s">
        <v>114</v>
      </c>
      <c r="G419" s="69" t="s">
        <v>179</v>
      </c>
      <c r="H419" s="69" t="s">
        <v>149</v>
      </c>
      <c r="I419" s="69" t="s">
        <v>111</v>
      </c>
      <c r="J419" s="70">
        <v>42923</v>
      </c>
      <c r="K419" s="70">
        <v>42944</v>
      </c>
      <c r="L419" s="70">
        <v>42951</v>
      </c>
      <c r="M419" s="70">
        <v>43030</v>
      </c>
      <c r="N419" s="70">
        <v>43070</v>
      </c>
      <c r="O419" s="70">
        <v>43070</v>
      </c>
    </row>
    <row r="420" spans="1:15" ht="72" x14ac:dyDescent="0.3">
      <c r="A420" t="s">
        <v>525</v>
      </c>
      <c r="B420" s="69" t="s">
        <v>550</v>
      </c>
      <c r="C420" s="69" t="s">
        <v>4</v>
      </c>
      <c r="D420" t="s">
        <v>127</v>
      </c>
      <c r="E420" s="69" t="s">
        <v>549</v>
      </c>
      <c r="F420" t="s">
        <v>151</v>
      </c>
      <c r="G420" s="69" t="s">
        <v>179</v>
      </c>
      <c r="H420" s="69" t="s">
        <v>112</v>
      </c>
      <c r="I420" s="69" t="s">
        <v>546</v>
      </c>
      <c r="J420" s="70" t="e">
        <f>#REF!+7</f>
        <v>#REF!</v>
      </c>
      <c r="K420" s="70" t="e">
        <f>Table58[[#This Row],[Envisaged publishing date]]+21</f>
        <v>#REF!</v>
      </c>
      <c r="L420" s="70" t="e">
        <f>Table58[[#This Row],[Envisaged closing date of bid]]+7</f>
        <v>#REF!</v>
      </c>
      <c r="M420" s="70" t="e">
        <f>Table58[[#This Row],[Envisaged Bid response Screening]]+90</f>
        <v>#REF!</v>
      </c>
      <c r="N420" s="70" t="e">
        <f>Table58[[#This Row],[Envisaged Bid Award]]+9</f>
        <v>#REF!</v>
      </c>
      <c r="O420" s="70" t="e">
        <f>Table58[[#This Row],[Envisaged Contract Signature Date]]</f>
        <v>#REF!</v>
      </c>
    </row>
    <row r="421" spans="1:15" ht="43.2" x14ac:dyDescent="0.3">
      <c r="A421" t="s">
        <v>514</v>
      </c>
      <c r="B421" s="69" t="s">
        <v>548</v>
      </c>
      <c r="C421" s="69" t="s">
        <v>9</v>
      </c>
      <c r="D421" t="s">
        <v>123</v>
      </c>
      <c r="E421" s="69" t="s">
        <v>547</v>
      </c>
      <c r="F421" t="s">
        <v>114</v>
      </c>
      <c r="H421" s="69" t="s">
        <v>112</v>
      </c>
      <c r="I421" s="69" t="s">
        <v>546</v>
      </c>
      <c r="J421" s="70" t="e">
        <f>#REF!+7</f>
        <v>#REF!</v>
      </c>
      <c r="K421" s="70" t="e">
        <f>Table58[[#This Row],[Envisaged publishing date]]+21</f>
        <v>#REF!</v>
      </c>
      <c r="L421" s="70" t="e">
        <f>Table58[[#This Row],[Envisaged closing date of bid]]+7</f>
        <v>#REF!</v>
      </c>
      <c r="M421" s="70" t="e">
        <f>Table58[[#This Row],[Envisaged Bid response Screening]]+90</f>
        <v>#REF!</v>
      </c>
      <c r="N421" s="70" t="e">
        <f>Table58[[#This Row],[Envisaged Bid Award]]+9</f>
        <v>#REF!</v>
      </c>
      <c r="O421" s="70" t="e">
        <f>Table58[[#This Row],[Envisaged Contract Signature Date]]</f>
        <v>#REF!</v>
      </c>
    </row>
    <row r="422" spans="1:15" ht="43.2" x14ac:dyDescent="0.3">
      <c r="A422" t="s">
        <v>512</v>
      </c>
      <c r="B422" s="69" t="s">
        <v>545</v>
      </c>
      <c r="C422" s="69" t="s">
        <v>5</v>
      </c>
      <c r="D422" t="s">
        <v>116</v>
      </c>
      <c r="E422" s="69" t="s">
        <v>115</v>
      </c>
      <c r="F422" t="s">
        <v>114</v>
      </c>
      <c r="H422" s="69" t="s">
        <v>149</v>
      </c>
      <c r="I422" s="69" t="s">
        <v>111</v>
      </c>
      <c r="J422" s="70" t="e">
        <f>#REF!+7</f>
        <v>#REF!</v>
      </c>
      <c r="K422" s="70" t="e">
        <f>Table58[[#This Row],[Envisaged publishing date]]+21</f>
        <v>#REF!</v>
      </c>
      <c r="L422" s="70" t="e">
        <f>Table58[[#This Row],[Envisaged closing date of bid]]+7</f>
        <v>#REF!</v>
      </c>
      <c r="M422" s="70" t="e">
        <f>Table58[[#This Row],[Envisaged Bid response Screening]]+90</f>
        <v>#REF!</v>
      </c>
      <c r="N422" s="70" t="e">
        <f>Table58[[#This Row],[Envisaged Bid Award]]+9</f>
        <v>#REF!</v>
      </c>
      <c r="O422" s="70" t="e">
        <f>Table58[[#This Row],[Envisaged Contract Signature Date]]</f>
        <v>#REF!</v>
      </c>
    </row>
    <row r="423" spans="1:15" ht="28.8" x14ac:dyDescent="0.3">
      <c r="A423" t="s">
        <v>509</v>
      </c>
      <c r="B423" s="69" t="s">
        <v>521</v>
      </c>
      <c r="C423" s="69" t="s">
        <v>4</v>
      </c>
      <c r="D423" t="s">
        <v>183</v>
      </c>
      <c r="E423" s="69" t="s">
        <v>179</v>
      </c>
      <c r="F423" t="s">
        <v>114</v>
      </c>
      <c r="G423" s="69" t="s">
        <v>179</v>
      </c>
      <c r="H423" s="69" t="s">
        <v>149</v>
      </c>
      <c r="I423" s="69" t="s">
        <v>111</v>
      </c>
      <c r="J423" s="70" t="e">
        <f>#REF!+7</f>
        <v>#REF!</v>
      </c>
      <c r="K423" s="70" t="e">
        <f>Table58[[#This Row],[Envisaged publishing date]]+21</f>
        <v>#REF!</v>
      </c>
      <c r="L423" s="70" t="e">
        <f>Table58[[#This Row],[Envisaged closing date of bid]]+7</f>
        <v>#REF!</v>
      </c>
      <c r="M423" s="70" t="e">
        <f>Table58[[#This Row],[Envisaged Bid response Screening]]+90</f>
        <v>#REF!</v>
      </c>
      <c r="N423" s="70" t="e">
        <f>Table58[[#This Row],[Envisaged Bid Award]]+9</f>
        <v>#REF!</v>
      </c>
      <c r="O423" s="70" t="e">
        <f>Table58[[#This Row],[Envisaged Contract Signature Date]]</f>
        <v>#REF!</v>
      </c>
    </row>
    <row r="424" spans="1:15" ht="28.8" x14ac:dyDescent="0.3">
      <c r="A424" t="s">
        <v>518</v>
      </c>
      <c r="B424" s="69" t="s">
        <v>544</v>
      </c>
      <c r="C424" s="69" t="s">
        <v>9</v>
      </c>
      <c r="D424" t="s">
        <v>139</v>
      </c>
      <c r="E424" s="69" t="s">
        <v>510</v>
      </c>
      <c r="F424" t="s">
        <v>114</v>
      </c>
      <c r="G424" s="69" t="s">
        <v>179</v>
      </c>
      <c r="H424" s="69" t="s">
        <v>149</v>
      </c>
      <c r="I424" s="69" t="s">
        <v>111</v>
      </c>
      <c r="J424" s="70">
        <v>42846</v>
      </c>
      <c r="K424" s="70">
        <v>42867</v>
      </c>
      <c r="L424" s="70">
        <v>42874</v>
      </c>
      <c r="M424" s="70">
        <v>42943</v>
      </c>
      <c r="N424" s="70">
        <v>42983</v>
      </c>
      <c r="O424" s="70">
        <v>42983</v>
      </c>
    </row>
    <row r="425" spans="1:15" ht="43.2" x14ac:dyDescent="0.3">
      <c r="A425" t="s">
        <v>527</v>
      </c>
      <c r="B425" s="69" t="s">
        <v>543</v>
      </c>
      <c r="C425" s="69" t="s">
        <v>7</v>
      </c>
      <c r="D425" t="s">
        <v>169</v>
      </c>
      <c r="E425" s="69" t="s">
        <v>465</v>
      </c>
      <c r="F425" t="s">
        <v>114</v>
      </c>
      <c r="G425" s="69" t="s">
        <v>179</v>
      </c>
      <c r="H425" s="69" t="s">
        <v>149</v>
      </c>
      <c r="I425" s="69" t="s">
        <v>111</v>
      </c>
      <c r="J425" s="70">
        <v>42846</v>
      </c>
      <c r="K425" s="70">
        <v>42867</v>
      </c>
      <c r="L425" s="70">
        <v>42874</v>
      </c>
      <c r="M425" s="70">
        <v>42943</v>
      </c>
      <c r="N425" s="70">
        <v>42983</v>
      </c>
      <c r="O425" s="70">
        <v>42983</v>
      </c>
    </row>
    <row r="426" spans="1:15" ht="28.8" x14ac:dyDescent="0.3">
      <c r="A426" t="s">
        <v>525</v>
      </c>
      <c r="B426" s="69" t="s">
        <v>542</v>
      </c>
      <c r="C426" s="69" t="s">
        <v>7</v>
      </c>
      <c r="D426" t="s">
        <v>169</v>
      </c>
      <c r="E426" s="69" t="s">
        <v>176</v>
      </c>
      <c r="F426" t="s">
        <v>114</v>
      </c>
      <c r="G426" s="69" t="s">
        <v>179</v>
      </c>
      <c r="H426" s="69" t="s">
        <v>174</v>
      </c>
      <c r="I426" s="69" t="s">
        <v>541</v>
      </c>
      <c r="J426" s="70" t="e">
        <f>#REF!+7</f>
        <v>#REF!</v>
      </c>
      <c r="K426" s="70" t="e">
        <f>Table58[[#This Row],[Envisaged publishing date]]+21</f>
        <v>#REF!</v>
      </c>
      <c r="L426" s="70" t="e">
        <f>Table58[[#This Row],[Envisaged closing date of bid]]+7</f>
        <v>#REF!</v>
      </c>
      <c r="M426" s="70" t="e">
        <f>Table58[[#This Row],[Envisaged Bid response Screening]]+90</f>
        <v>#REF!</v>
      </c>
      <c r="N426" s="70" t="e">
        <f>Table58[[#This Row],[Envisaged Bid Award]]+9</f>
        <v>#REF!</v>
      </c>
      <c r="O426" s="70" t="e">
        <f>Table58[[#This Row],[Envisaged Contract Signature Date]]</f>
        <v>#REF!</v>
      </c>
    </row>
    <row r="427" spans="1:15" ht="28.8" x14ac:dyDescent="0.3">
      <c r="A427" t="s">
        <v>514</v>
      </c>
      <c r="B427" s="69" t="s">
        <v>540</v>
      </c>
      <c r="C427" s="69" t="s">
        <v>9</v>
      </c>
      <c r="D427" t="s">
        <v>169</v>
      </c>
      <c r="E427" s="69" t="s">
        <v>168</v>
      </c>
      <c r="F427" t="s">
        <v>114</v>
      </c>
      <c r="G427" s="69" t="s">
        <v>179</v>
      </c>
      <c r="H427" s="69" t="s">
        <v>535</v>
      </c>
      <c r="I427" s="69" t="s">
        <v>111</v>
      </c>
      <c r="J427" s="70">
        <v>42846</v>
      </c>
      <c r="K427" s="70">
        <v>42867</v>
      </c>
      <c r="L427" s="70">
        <v>42874</v>
      </c>
      <c r="M427" s="70">
        <v>42943</v>
      </c>
      <c r="N427" s="70">
        <v>42983</v>
      </c>
      <c r="O427" s="70">
        <v>42983</v>
      </c>
    </row>
    <row r="428" spans="1:15" ht="28.8" x14ac:dyDescent="0.3">
      <c r="A428" t="s">
        <v>512</v>
      </c>
      <c r="B428" s="69" t="s">
        <v>539</v>
      </c>
      <c r="C428" s="69" t="s">
        <v>9</v>
      </c>
      <c r="D428" t="s">
        <v>169</v>
      </c>
      <c r="E428" s="69" t="s">
        <v>168</v>
      </c>
      <c r="F428" t="s">
        <v>114</v>
      </c>
      <c r="G428" s="69" t="s">
        <v>179</v>
      </c>
      <c r="H428" s="69" t="s">
        <v>535</v>
      </c>
      <c r="I428" s="69" t="s">
        <v>111</v>
      </c>
      <c r="J428" s="70">
        <v>42876</v>
      </c>
      <c r="K428" s="70">
        <v>42897</v>
      </c>
      <c r="L428" s="70">
        <v>42904</v>
      </c>
      <c r="M428" s="70">
        <v>42973</v>
      </c>
      <c r="N428" s="70">
        <v>43013</v>
      </c>
      <c r="O428" s="70">
        <v>43013</v>
      </c>
    </row>
    <row r="429" spans="1:15" ht="43.2" x14ac:dyDescent="0.3">
      <c r="A429" t="s">
        <v>509</v>
      </c>
      <c r="B429" s="69" t="s">
        <v>538</v>
      </c>
      <c r="C429" s="69" t="s">
        <v>7</v>
      </c>
      <c r="D429" t="s">
        <v>169</v>
      </c>
      <c r="E429" s="69" t="s">
        <v>176</v>
      </c>
      <c r="F429" t="s">
        <v>114</v>
      </c>
      <c r="G429" s="69" t="s">
        <v>179</v>
      </c>
      <c r="H429" s="69" t="s">
        <v>174</v>
      </c>
      <c r="I429" s="69" t="s">
        <v>111</v>
      </c>
      <c r="J429" s="70">
        <v>42810</v>
      </c>
      <c r="K429" s="70">
        <v>42831</v>
      </c>
      <c r="L429" s="70">
        <v>42838</v>
      </c>
      <c r="M429" s="70">
        <v>42847</v>
      </c>
      <c r="N429" s="70">
        <v>42887</v>
      </c>
      <c r="O429" s="70">
        <v>42887</v>
      </c>
    </row>
    <row r="430" spans="1:15" ht="28.8" x14ac:dyDescent="0.3">
      <c r="A430" t="s">
        <v>507</v>
      </c>
      <c r="B430" s="69" t="s">
        <v>537</v>
      </c>
      <c r="C430" s="69" t="s">
        <v>7</v>
      </c>
      <c r="D430" t="s">
        <v>139</v>
      </c>
      <c r="E430" s="69" t="s">
        <v>510</v>
      </c>
      <c r="F430" t="s">
        <v>114</v>
      </c>
      <c r="G430" s="69" t="s">
        <v>179</v>
      </c>
      <c r="H430" s="69" t="s">
        <v>149</v>
      </c>
      <c r="I430" s="69" t="s">
        <v>111</v>
      </c>
      <c r="J430" s="70">
        <v>42876</v>
      </c>
      <c r="K430" s="70">
        <v>42897</v>
      </c>
      <c r="L430" s="70">
        <v>42904</v>
      </c>
      <c r="M430" s="70">
        <v>42983</v>
      </c>
      <c r="N430" s="70">
        <v>43023</v>
      </c>
      <c r="O430" s="70">
        <v>43023</v>
      </c>
    </row>
    <row r="431" spans="1:15" ht="43.2" x14ac:dyDescent="0.3">
      <c r="A431" t="s">
        <v>504</v>
      </c>
      <c r="B431" s="69" t="s">
        <v>536</v>
      </c>
      <c r="C431" s="69" t="s">
        <v>7</v>
      </c>
      <c r="D431" t="s">
        <v>139</v>
      </c>
      <c r="E431" s="69" t="s">
        <v>510</v>
      </c>
      <c r="F431" t="s">
        <v>114</v>
      </c>
      <c r="G431" s="69" t="s">
        <v>179</v>
      </c>
      <c r="H431" s="69" t="s">
        <v>535</v>
      </c>
      <c r="I431" s="69" t="s">
        <v>111</v>
      </c>
      <c r="J431" s="70" t="e">
        <f>#REF!+7</f>
        <v>#REF!</v>
      </c>
      <c r="K431" s="70" t="e">
        <f>Table58[[#This Row],[Envisaged publishing date]]+21</f>
        <v>#REF!</v>
      </c>
      <c r="L431" s="70" t="e">
        <f>Table58[[#This Row],[Envisaged closing date of bid]]+7</f>
        <v>#REF!</v>
      </c>
      <c r="M431" s="70" t="e">
        <f>Table58[[#This Row],[Envisaged Bid response Screening]]+90</f>
        <v>#REF!</v>
      </c>
      <c r="N431" s="70" t="e">
        <f>Table58[[#This Row],[Envisaged Bid Award]]+9</f>
        <v>#REF!</v>
      </c>
      <c r="O431" s="70" t="e">
        <f>Table58[[#This Row],[Envisaged Contract Signature Date]]</f>
        <v>#REF!</v>
      </c>
    </row>
    <row r="432" spans="1:15" ht="43.2" x14ac:dyDescent="0.3">
      <c r="A432" t="s">
        <v>502</v>
      </c>
      <c r="B432" s="69" t="s">
        <v>534</v>
      </c>
      <c r="C432" s="69" t="s">
        <v>7</v>
      </c>
      <c r="D432" t="s">
        <v>169</v>
      </c>
      <c r="E432" s="69" t="s">
        <v>176</v>
      </c>
      <c r="F432" t="s">
        <v>114</v>
      </c>
      <c r="G432" s="69" t="s">
        <v>179</v>
      </c>
      <c r="H432" s="69" t="s">
        <v>533</v>
      </c>
      <c r="I432" s="69" t="s">
        <v>111</v>
      </c>
      <c r="J432" s="70" t="e">
        <f>#REF!+7</f>
        <v>#REF!</v>
      </c>
      <c r="K432" s="70" t="e">
        <f>Table58[[#This Row],[Envisaged publishing date]]+21</f>
        <v>#REF!</v>
      </c>
      <c r="L432" s="70" t="e">
        <f>Table58[[#This Row],[Envisaged closing date of bid]]+7</f>
        <v>#REF!</v>
      </c>
      <c r="M432" s="70" t="e">
        <f>Table58[[#This Row],[Envisaged Bid response Screening]]+90</f>
        <v>#REF!</v>
      </c>
      <c r="N432" s="70" t="e">
        <f>Table58[[#This Row],[Envisaged Bid Award]]+9</f>
        <v>#REF!</v>
      </c>
      <c r="O432" s="70" t="e">
        <f>Table58[[#This Row],[Envisaged Contract Signature Date]]</f>
        <v>#REF!</v>
      </c>
    </row>
    <row r="433" spans="1:15" ht="100.8" x14ac:dyDescent="0.3">
      <c r="A433" t="s">
        <v>501</v>
      </c>
      <c r="B433" s="69" t="s">
        <v>48</v>
      </c>
      <c r="C433" s="69" t="s">
        <v>82</v>
      </c>
      <c r="D433" t="s">
        <v>169</v>
      </c>
      <c r="E433" s="69" t="s">
        <v>176</v>
      </c>
      <c r="F433" t="s">
        <v>114</v>
      </c>
      <c r="G433" s="69" t="s">
        <v>179</v>
      </c>
      <c r="H433" s="69" t="s">
        <v>174</v>
      </c>
      <c r="I433" s="69" t="s">
        <v>111</v>
      </c>
      <c r="J433" s="70">
        <v>42861</v>
      </c>
      <c r="K433" s="70">
        <v>42882</v>
      </c>
      <c r="L433" s="70">
        <v>42889</v>
      </c>
      <c r="M433" s="70">
        <v>42958</v>
      </c>
      <c r="N433" s="70">
        <v>42998</v>
      </c>
      <c r="O433" s="70">
        <v>42998</v>
      </c>
    </row>
    <row r="434" spans="1:15" ht="28.8" x14ac:dyDescent="0.3">
      <c r="A434" t="s">
        <v>499</v>
      </c>
      <c r="B434" s="69" t="s">
        <v>532</v>
      </c>
      <c r="C434" s="69" t="s">
        <v>12</v>
      </c>
      <c r="D434" t="s">
        <v>127</v>
      </c>
      <c r="E434" s="69" t="s">
        <v>397</v>
      </c>
      <c r="F434" t="s">
        <v>151</v>
      </c>
      <c r="G434" s="69" t="s">
        <v>179</v>
      </c>
      <c r="H434" s="69" t="s">
        <v>149</v>
      </c>
      <c r="J434" s="70" t="e">
        <f>#REF!+7</f>
        <v>#REF!</v>
      </c>
      <c r="K434" s="70" t="e">
        <f>Table58[[#This Row],[Envisaged publishing date]]+21</f>
        <v>#REF!</v>
      </c>
      <c r="L434" s="70" t="e">
        <f>Table58[[#This Row],[Envisaged closing date of bid]]+7</f>
        <v>#REF!</v>
      </c>
      <c r="M434" s="70" t="e">
        <f>Table58[[#This Row],[Envisaged Bid response Screening]]+90</f>
        <v>#REF!</v>
      </c>
      <c r="N434" s="70" t="e">
        <f>Table58[[#This Row],[Envisaged Bid Award]]+9</f>
        <v>#REF!</v>
      </c>
      <c r="O434" s="70" t="e">
        <f>Table58[[#This Row],[Envisaged Contract Signature Date]]</f>
        <v>#REF!</v>
      </c>
    </row>
    <row r="435" spans="1:15" hidden="1" x14ac:dyDescent="0.3"/>
    <row r="436" spans="1:15" ht="43.2" x14ac:dyDescent="0.3">
      <c r="A436" t="s">
        <v>495</v>
      </c>
      <c r="B436" s="69" t="s">
        <v>531</v>
      </c>
      <c r="C436" s="69" t="s">
        <v>10</v>
      </c>
      <c r="D436" t="s">
        <v>139</v>
      </c>
      <c r="E436" s="69" t="s">
        <v>221</v>
      </c>
      <c r="F436" t="s">
        <v>114</v>
      </c>
      <c r="G436" s="69" t="s">
        <v>179</v>
      </c>
      <c r="H436" s="69" t="s">
        <v>112</v>
      </c>
      <c r="I436" s="69" t="s">
        <v>111</v>
      </c>
      <c r="J436" s="70">
        <v>42937</v>
      </c>
      <c r="K436" s="70">
        <v>42958</v>
      </c>
      <c r="L436" s="70">
        <v>42965</v>
      </c>
      <c r="M436" s="70">
        <v>43034</v>
      </c>
      <c r="N436" s="70">
        <v>43074</v>
      </c>
      <c r="O436" s="70">
        <v>43074</v>
      </c>
    </row>
    <row r="437" spans="1:15" ht="28.8" x14ac:dyDescent="0.3">
      <c r="A437" t="s">
        <v>493</v>
      </c>
      <c r="B437" s="69" t="s">
        <v>530</v>
      </c>
      <c r="C437" s="69" t="s">
        <v>10</v>
      </c>
      <c r="D437" t="s">
        <v>139</v>
      </c>
      <c r="E437" s="69" t="s">
        <v>528</v>
      </c>
      <c r="F437" t="s">
        <v>114</v>
      </c>
      <c r="G437" s="69" t="s">
        <v>179</v>
      </c>
      <c r="H437" s="69" t="s">
        <v>112</v>
      </c>
      <c r="I437" s="69" t="s">
        <v>111</v>
      </c>
      <c r="J437" s="70">
        <v>42937</v>
      </c>
      <c r="K437" s="70">
        <v>42958</v>
      </c>
      <c r="L437" s="70">
        <v>42965</v>
      </c>
      <c r="M437" s="70">
        <v>42974</v>
      </c>
      <c r="N437" s="70">
        <v>43014</v>
      </c>
      <c r="O437" s="70">
        <v>43014</v>
      </c>
    </row>
    <row r="438" spans="1:15" ht="28.8" x14ac:dyDescent="0.3">
      <c r="A438" t="s">
        <v>518</v>
      </c>
      <c r="B438" s="69" t="s">
        <v>529</v>
      </c>
      <c r="C438" s="69" t="s">
        <v>10</v>
      </c>
      <c r="D438" t="s">
        <v>139</v>
      </c>
      <c r="E438" s="69" t="s">
        <v>528</v>
      </c>
      <c r="F438" t="s">
        <v>114</v>
      </c>
      <c r="G438" s="69" t="s">
        <v>179</v>
      </c>
      <c r="H438" s="69" t="s">
        <v>112</v>
      </c>
      <c r="J438" s="70" t="e">
        <f>#REF!+7</f>
        <v>#REF!</v>
      </c>
      <c r="K438" s="70" t="e">
        <f>Table58[[#This Row],[Envisaged publishing date]]+21</f>
        <v>#REF!</v>
      </c>
      <c r="L438" s="70" t="e">
        <f>Table58[[#This Row],[Envisaged closing date of bid]]+7</f>
        <v>#REF!</v>
      </c>
      <c r="M438" s="70" t="e">
        <f>Table58[[#This Row],[Envisaged Bid response Screening]]+90</f>
        <v>#REF!</v>
      </c>
      <c r="N438" s="70" t="e">
        <f>Table58[[#This Row],[Envisaged Bid Award]]+9</f>
        <v>#REF!</v>
      </c>
      <c r="O438" s="70"/>
    </row>
    <row r="439" spans="1:15" ht="28.8" x14ac:dyDescent="0.3">
      <c r="A439" t="s">
        <v>527</v>
      </c>
      <c r="B439" s="69" t="s">
        <v>526</v>
      </c>
      <c r="C439" s="69" t="s">
        <v>4</v>
      </c>
      <c r="D439" t="s">
        <v>139</v>
      </c>
      <c r="E439" s="69" t="s">
        <v>163</v>
      </c>
      <c r="F439" t="s">
        <v>114</v>
      </c>
      <c r="G439" s="69" t="s">
        <v>179</v>
      </c>
      <c r="H439" s="69" t="s">
        <v>112</v>
      </c>
      <c r="J439" s="70" t="e">
        <f>#REF!+7</f>
        <v>#REF!</v>
      </c>
      <c r="K439" s="70" t="e">
        <f>Table58[[#This Row],[Envisaged publishing date]]+21</f>
        <v>#REF!</v>
      </c>
      <c r="L439" s="70" t="e">
        <f>Table58[[#This Row],[Envisaged closing date of bid]]+7</f>
        <v>#REF!</v>
      </c>
      <c r="M439" s="70" t="e">
        <f>Table58[[#This Row],[Envisaged Bid response Screening]]+90</f>
        <v>#REF!</v>
      </c>
      <c r="N439" s="70" t="e">
        <f>Table58[[#This Row],[Envisaged Bid Award]]+9</f>
        <v>#REF!</v>
      </c>
      <c r="O439" s="70"/>
    </row>
    <row r="440" spans="1:15" ht="28.8" x14ac:dyDescent="0.3">
      <c r="A440" t="s">
        <v>525</v>
      </c>
      <c r="B440" s="69" t="s">
        <v>524</v>
      </c>
      <c r="C440" s="69" t="s">
        <v>10</v>
      </c>
      <c r="D440" t="s">
        <v>139</v>
      </c>
      <c r="E440" s="69" t="s">
        <v>163</v>
      </c>
      <c r="F440" t="s">
        <v>114</v>
      </c>
      <c r="G440" s="69" t="s">
        <v>179</v>
      </c>
      <c r="H440" s="69" t="s">
        <v>112</v>
      </c>
      <c r="J440" s="70" t="e">
        <f>#REF!+7</f>
        <v>#REF!</v>
      </c>
      <c r="K440" s="70" t="e">
        <f>Table58[[#This Row],[Envisaged publishing date]]+21</f>
        <v>#REF!</v>
      </c>
      <c r="L440" s="70" t="e">
        <f>Table58[[#This Row],[Envisaged closing date of bid]]+7</f>
        <v>#REF!</v>
      </c>
      <c r="M440" s="70" t="e">
        <f>Table58[[#This Row],[Envisaged Bid response Screening]]+90</f>
        <v>#REF!</v>
      </c>
      <c r="N440" s="70" t="e">
        <f>Table58[[#This Row],[Envisaged Bid Award]]+9</f>
        <v>#REF!</v>
      </c>
      <c r="O440" s="70"/>
    </row>
    <row r="441" spans="1:15" ht="28.8" x14ac:dyDescent="0.3">
      <c r="A441" t="s">
        <v>514</v>
      </c>
      <c r="B441" s="69" t="s">
        <v>523</v>
      </c>
      <c r="C441" s="69" t="s">
        <v>4</v>
      </c>
      <c r="D441" t="s">
        <v>139</v>
      </c>
      <c r="E441" s="69" t="s">
        <v>163</v>
      </c>
      <c r="F441" t="s">
        <v>114</v>
      </c>
      <c r="G441" s="69" t="s">
        <v>179</v>
      </c>
      <c r="H441" s="69" t="s">
        <v>112</v>
      </c>
      <c r="J441" s="70" t="e">
        <f>#REF!+7</f>
        <v>#REF!</v>
      </c>
      <c r="K441" s="70" t="e">
        <f>Table58[[#This Row],[Envisaged publishing date]]+21</f>
        <v>#REF!</v>
      </c>
      <c r="L441" s="70" t="e">
        <f>Table58[[#This Row],[Envisaged closing date of bid]]+7</f>
        <v>#REF!</v>
      </c>
      <c r="M441" s="70" t="e">
        <f>Table58[[#This Row],[Envisaged Bid response Screening]]+90</f>
        <v>#REF!</v>
      </c>
      <c r="N441" s="70" t="e">
        <f>Table58[[#This Row],[Envisaged Bid Award]]+9</f>
        <v>#REF!</v>
      </c>
      <c r="O441" s="70" t="s">
        <v>520</v>
      </c>
    </row>
    <row r="442" spans="1:15" ht="28.8" x14ac:dyDescent="0.3">
      <c r="A442" t="s">
        <v>520</v>
      </c>
      <c r="B442" s="69" t="s">
        <v>522</v>
      </c>
      <c r="C442" s="69" t="s">
        <v>7</v>
      </c>
      <c r="D442" t="s">
        <v>139</v>
      </c>
      <c r="E442" s="69" t="s">
        <v>163</v>
      </c>
      <c r="F442" t="s">
        <v>114</v>
      </c>
      <c r="H442" s="69" t="s">
        <v>149</v>
      </c>
      <c r="J442" s="70" t="e">
        <f>#REF!+7</f>
        <v>#REF!</v>
      </c>
      <c r="K442" s="70" t="e">
        <f>Table58[[#This Row],[Envisaged publishing date]]+21</f>
        <v>#REF!</v>
      </c>
      <c r="L442" s="70" t="e">
        <f>Table58[[#This Row],[Envisaged closing date of bid]]+7</f>
        <v>#REF!</v>
      </c>
      <c r="M442" s="70" t="e">
        <f>Table58[[#This Row],[Envisaged Bid response Screening]]+90</f>
        <v>#REF!</v>
      </c>
      <c r="N442" s="70" t="e">
        <f>Table58[[#This Row],[Envisaged Bid Award]]+9</f>
        <v>#REF!</v>
      </c>
      <c r="O442" s="70" t="s">
        <v>520</v>
      </c>
    </row>
    <row r="443" spans="1:15" ht="28.8" x14ac:dyDescent="0.3">
      <c r="A443" t="s">
        <v>507</v>
      </c>
      <c r="B443" s="69" t="s">
        <v>519</v>
      </c>
      <c r="C443" s="69" t="s">
        <v>5</v>
      </c>
      <c r="D443" t="s">
        <v>123</v>
      </c>
      <c r="E443" s="69" t="s">
        <v>430</v>
      </c>
      <c r="F443" t="s">
        <v>114</v>
      </c>
      <c r="G443" s="69" t="s">
        <v>179</v>
      </c>
      <c r="H443" s="69" t="s">
        <v>149</v>
      </c>
      <c r="J443" s="70">
        <v>42984</v>
      </c>
      <c r="K443" s="70">
        <v>43005</v>
      </c>
      <c r="L443" s="70">
        <v>43012</v>
      </c>
      <c r="M443" s="70">
        <v>43141</v>
      </c>
      <c r="N443" s="70">
        <v>43181</v>
      </c>
      <c r="O443" s="70">
        <v>43181</v>
      </c>
    </row>
    <row r="444" spans="1:15" ht="43.2" x14ac:dyDescent="0.3">
      <c r="A444" t="s">
        <v>518</v>
      </c>
      <c r="B444" s="69" t="s">
        <v>517</v>
      </c>
      <c r="C444" s="69" t="s">
        <v>4</v>
      </c>
      <c r="D444" t="s">
        <v>116</v>
      </c>
      <c r="E444" s="69" t="s">
        <v>183</v>
      </c>
      <c r="F444" t="s">
        <v>114</v>
      </c>
      <c r="G444" s="69" t="s">
        <v>179</v>
      </c>
      <c r="H444" s="69" t="s">
        <v>149</v>
      </c>
      <c r="I444" s="69" t="s">
        <v>111</v>
      </c>
      <c r="J444" s="70">
        <v>42862</v>
      </c>
      <c r="K444" s="70">
        <v>42883</v>
      </c>
      <c r="L444" s="70">
        <v>42890</v>
      </c>
      <c r="M444" s="70">
        <v>43019</v>
      </c>
      <c r="N444" s="70">
        <v>43059</v>
      </c>
      <c r="O444" s="70">
        <v>43059</v>
      </c>
    </row>
    <row r="445" spans="1:15" ht="43.2" x14ac:dyDescent="0.3">
      <c r="B445" s="69" t="s">
        <v>516</v>
      </c>
      <c r="C445" s="69" t="s">
        <v>4</v>
      </c>
      <c r="D445" t="s">
        <v>139</v>
      </c>
      <c r="E445" s="69" t="s">
        <v>183</v>
      </c>
      <c r="F445" t="s">
        <v>114</v>
      </c>
      <c r="G445" s="69" t="s">
        <v>179</v>
      </c>
      <c r="H445" s="69" t="s">
        <v>149</v>
      </c>
      <c r="I445" s="69" t="s">
        <v>111</v>
      </c>
      <c r="J445" s="70" t="e">
        <f>#REF!+7</f>
        <v>#REF!</v>
      </c>
      <c r="K445" s="70" t="e">
        <f>Table58[[#This Row],[Envisaged publishing date]]+21</f>
        <v>#REF!</v>
      </c>
      <c r="L445" s="70" t="e">
        <f>Table58[[#This Row],[Envisaged closing date of bid]]+7</f>
        <v>#REF!</v>
      </c>
      <c r="M445" s="70" t="e">
        <f>Table58[[#This Row],[Envisaged Bid response Screening]]+90</f>
        <v>#REF!</v>
      </c>
      <c r="N445" s="70" t="e">
        <f>Table58[[#This Row],[Envisaged Bid Award]]+9</f>
        <v>#REF!</v>
      </c>
      <c r="O445" s="70"/>
    </row>
    <row r="446" spans="1:15" ht="28.8" x14ac:dyDescent="0.3">
      <c r="B446" s="69" t="s">
        <v>515</v>
      </c>
      <c r="C446" s="69" t="s">
        <v>20</v>
      </c>
      <c r="D446" t="s">
        <v>139</v>
      </c>
      <c r="E446" s="69" t="s">
        <v>221</v>
      </c>
      <c r="F446" t="s">
        <v>114</v>
      </c>
      <c r="G446" s="69" t="s">
        <v>179</v>
      </c>
      <c r="H446" s="69" t="s">
        <v>112</v>
      </c>
      <c r="I446" s="69" t="s">
        <v>111</v>
      </c>
      <c r="J446" s="70" t="e">
        <f>#REF!+7</f>
        <v>#REF!</v>
      </c>
      <c r="K446" s="70" t="e">
        <f>Table58[[#This Row],[Envisaged publishing date]]+21</f>
        <v>#REF!</v>
      </c>
      <c r="L446" s="70" t="e">
        <f>Table58[[#This Row],[Envisaged closing date of bid]]+7</f>
        <v>#REF!</v>
      </c>
      <c r="M446" s="70" t="e">
        <f>Table58[[#This Row],[Envisaged Bid response Screening]]+90</f>
        <v>#REF!</v>
      </c>
      <c r="N446" s="70" t="e">
        <f>Table58[[#This Row],[Envisaged Bid Award]]+9</f>
        <v>#REF!</v>
      </c>
      <c r="O446" s="70"/>
    </row>
    <row r="447" spans="1:15" ht="43.2" x14ac:dyDescent="0.3">
      <c r="A447" t="s">
        <v>514</v>
      </c>
      <c r="B447" s="69" t="s">
        <v>513</v>
      </c>
      <c r="C447" s="69" t="s">
        <v>7</v>
      </c>
      <c r="D447" t="s">
        <v>169</v>
      </c>
      <c r="E447" s="69" t="s">
        <v>176</v>
      </c>
      <c r="F447" t="s">
        <v>114</v>
      </c>
      <c r="G447" s="69" t="s">
        <v>197</v>
      </c>
      <c r="H447" s="69" t="s">
        <v>174</v>
      </c>
      <c r="I447" s="69" t="s">
        <v>111</v>
      </c>
      <c r="J447" s="70">
        <v>42892</v>
      </c>
      <c r="K447" s="70">
        <v>42913</v>
      </c>
      <c r="L447" s="70">
        <v>42920</v>
      </c>
      <c r="M447" s="70">
        <v>43019</v>
      </c>
      <c r="N447" s="70">
        <v>43059</v>
      </c>
      <c r="O447" s="70">
        <v>43059</v>
      </c>
    </row>
    <row r="448" spans="1:15" ht="43.2" x14ac:dyDescent="0.3">
      <c r="A448" t="s">
        <v>512</v>
      </c>
      <c r="B448" s="69" t="s">
        <v>511</v>
      </c>
      <c r="C448" s="69" t="s">
        <v>21</v>
      </c>
      <c r="D448" t="s">
        <v>139</v>
      </c>
      <c r="E448" s="69" t="s">
        <v>510</v>
      </c>
      <c r="F448" t="s">
        <v>114</v>
      </c>
      <c r="G448" s="69" t="s">
        <v>197</v>
      </c>
      <c r="H448" s="69" t="s">
        <v>149</v>
      </c>
      <c r="I448" s="69" t="s">
        <v>111</v>
      </c>
      <c r="J448" s="70">
        <v>42876</v>
      </c>
      <c r="K448" s="70">
        <v>42897</v>
      </c>
      <c r="L448" s="70">
        <v>42904</v>
      </c>
      <c r="M448" s="70">
        <v>42973</v>
      </c>
      <c r="N448" s="70">
        <v>43013</v>
      </c>
      <c r="O448" s="70">
        <v>43013</v>
      </c>
    </row>
    <row r="449" spans="1:15" ht="43.2" x14ac:dyDescent="0.3">
      <c r="A449" t="s">
        <v>509</v>
      </c>
      <c r="B449" s="69" t="s">
        <v>42</v>
      </c>
      <c r="C449" s="69" t="s">
        <v>82</v>
      </c>
      <c r="D449" t="s">
        <v>116</v>
      </c>
      <c r="E449" s="69" t="s">
        <v>508</v>
      </c>
      <c r="F449" t="s">
        <v>114</v>
      </c>
      <c r="G449" s="69" t="s">
        <v>197</v>
      </c>
      <c r="H449" s="69" t="s">
        <v>149</v>
      </c>
      <c r="I449" s="69" t="s">
        <v>111</v>
      </c>
      <c r="J449" s="70">
        <v>42862</v>
      </c>
      <c r="K449" s="70">
        <v>42883</v>
      </c>
      <c r="L449" s="70">
        <v>42890</v>
      </c>
      <c r="M449" s="70">
        <v>42969</v>
      </c>
      <c r="N449" s="70">
        <v>43009</v>
      </c>
      <c r="O449" s="70">
        <v>43009</v>
      </c>
    </row>
    <row r="450" spans="1:15" ht="43.2" x14ac:dyDescent="0.3">
      <c r="A450" t="s">
        <v>507</v>
      </c>
      <c r="B450" s="69" t="s">
        <v>506</v>
      </c>
      <c r="C450" s="69" t="s">
        <v>4</v>
      </c>
      <c r="D450" t="s">
        <v>116</v>
      </c>
      <c r="E450" s="69" t="s">
        <v>183</v>
      </c>
      <c r="F450" t="s">
        <v>114</v>
      </c>
      <c r="G450" s="69" t="s">
        <v>179</v>
      </c>
      <c r="H450" s="69" t="s">
        <v>149</v>
      </c>
      <c r="I450" s="69" t="s">
        <v>505</v>
      </c>
      <c r="J450" s="70" t="e">
        <f>#REF!+7</f>
        <v>#REF!</v>
      </c>
      <c r="K450" s="70" t="e">
        <f>Table58[[#This Row],[Envisaged publishing date]]+21</f>
        <v>#REF!</v>
      </c>
      <c r="L450" s="70" t="e">
        <f>Table58[[#This Row],[Envisaged closing date of bid]]+7</f>
        <v>#REF!</v>
      </c>
      <c r="M450" s="70" t="e">
        <f>Table58[[#This Row],[Envisaged Bid response Screening]]+90</f>
        <v>#REF!</v>
      </c>
      <c r="N450" s="70" t="e">
        <f>Table58[[#This Row],[Envisaged Bid Award]]+9</f>
        <v>#REF!</v>
      </c>
      <c r="O450" s="70" t="e">
        <f>Table58[[#This Row],[Envisaged Contract Signature Date]]</f>
        <v>#REF!</v>
      </c>
    </row>
    <row r="451" spans="1:15" ht="43.2" x14ac:dyDescent="0.3">
      <c r="A451" t="s">
        <v>504</v>
      </c>
      <c r="B451" s="69" t="s">
        <v>503</v>
      </c>
      <c r="C451" s="69" t="s">
        <v>4</v>
      </c>
      <c r="D451" t="s">
        <v>116</v>
      </c>
      <c r="E451" s="69" t="s">
        <v>183</v>
      </c>
      <c r="F451" t="s">
        <v>114</v>
      </c>
      <c r="G451" s="69" t="s">
        <v>179</v>
      </c>
      <c r="H451" s="69" t="s">
        <v>149</v>
      </c>
      <c r="I451" s="69" t="s">
        <v>111</v>
      </c>
      <c r="J451" s="70">
        <v>42876</v>
      </c>
      <c r="K451" s="70">
        <v>42897</v>
      </c>
      <c r="L451" s="70">
        <v>42904</v>
      </c>
      <c r="M451" s="70">
        <v>42973</v>
      </c>
      <c r="N451" s="70">
        <v>43013</v>
      </c>
      <c r="O451" s="70">
        <v>43013</v>
      </c>
    </row>
    <row r="452" spans="1:15" ht="43.2" x14ac:dyDescent="0.3">
      <c r="A452" t="s">
        <v>502</v>
      </c>
      <c r="B452" s="69" t="s">
        <v>500</v>
      </c>
      <c r="C452" s="69" t="s">
        <v>4</v>
      </c>
      <c r="D452" t="s">
        <v>116</v>
      </c>
      <c r="E452" s="69" t="s">
        <v>183</v>
      </c>
      <c r="F452" t="s">
        <v>114</v>
      </c>
      <c r="G452" s="69" t="s">
        <v>179</v>
      </c>
      <c r="H452" s="69" t="s">
        <v>149</v>
      </c>
      <c r="I452" s="69" t="s">
        <v>111</v>
      </c>
      <c r="J452" s="70">
        <v>42907</v>
      </c>
      <c r="K452" s="70">
        <v>42928</v>
      </c>
      <c r="L452" s="70">
        <v>42935</v>
      </c>
      <c r="M452" s="70">
        <v>43004</v>
      </c>
      <c r="N452" s="70">
        <v>43044</v>
      </c>
      <c r="O452" s="70">
        <v>43044</v>
      </c>
    </row>
    <row r="453" spans="1:15" ht="43.2" x14ac:dyDescent="0.3">
      <c r="A453" t="s">
        <v>501</v>
      </c>
      <c r="B453" s="69" t="s">
        <v>500</v>
      </c>
      <c r="C453" s="69" t="s">
        <v>4</v>
      </c>
      <c r="D453" t="s">
        <v>116</v>
      </c>
      <c r="E453" s="69" t="s">
        <v>183</v>
      </c>
      <c r="F453" t="s">
        <v>114</v>
      </c>
      <c r="G453" s="69" t="s">
        <v>179</v>
      </c>
      <c r="H453" s="69" t="s">
        <v>149</v>
      </c>
      <c r="I453" s="69" t="s">
        <v>111</v>
      </c>
      <c r="J453" s="70">
        <v>42937</v>
      </c>
      <c r="K453" s="70">
        <v>42958</v>
      </c>
      <c r="L453" s="70">
        <v>42965</v>
      </c>
      <c r="M453" s="70">
        <v>43034</v>
      </c>
      <c r="N453" s="70">
        <v>43074</v>
      </c>
      <c r="O453" s="70">
        <v>43074</v>
      </c>
    </row>
    <row r="454" spans="1:15" ht="43.2" x14ac:dyDescent="0.3">
      <c r="A454" t="s">
        <v>499</v>
      </c>
      <c r="B454" s="69" t="s">
        <v>498</v>
      </c>
      <c r="C454" s="69" t="s">
        <v>4</v>
      </c>
      <c r="D454" t="s">
        <v>116</v>
      </c>
      <c r="E454" s="69" t="s">
        <v>183</v>
      </c>
      <c r="F454" t="s">
        <v>114</v>
      </c>
      <c r="G454" s="69" t="s">
        <v>179</v>
      </c>
      <c r="H454" s="69" t="s">
        <v>149</v>
      </c>
      <c r="I454" s="69" t="s">
        <v>111</v>
      </c>
      <c r="J454" s="70">
        <v>42876</v>
      </c>
      <c r="K454" s="70">
        <v>42897</v>
      </c>
      <c r="L454" s="70">
        <v>42904</v>
      </c>
      <c r="M454" s="70">
        <v>42913</v>
      </c>
      <c r="N454" s="70">
        <v>42953</v>
      </c>
      <c r="O454" s="70">
        <v>42953</v>
      </c>
    </row>
    <row r="455" spans="1:15" ht="43.2" x14ac:dyDescent="0.3">
      <c r="A455" t="s">
        <v>497</v>
      </c>
      <c r="B455" s="69" t="s">
        <v>496</v>
      </c>
      <c r="C455" s="69" t="s">
        <v>4</v>
      </c>
      <c r="D455" t="s">
        <v>116</v>
      </c>
      <c r="E455" s="69" t="s">
        <v>183</v>
      </c>
      <c r="F455" t="s">
        <v>114</v>
      </c>
      <c r="G455" s="69" t="s">
        <v>179</v>
      </c>
      <c r="H455" s="69" t="s">
        <v>149</v>
      </c>
      <c r="I455" s="69" t="s">
        <v>111</v>
      </c>
      <c r="J455" s="70">
        <v>42937</v>
      </c>
      <c r="K455" s="70">
        <v>42958</v>
      </c>
      <c r="L455" s="70">
        <v>42965</v>
      </c>
      <c r="M455" s="70">
        <v>42974</v>
      </c>
      <c r="N455" s="70">
        <v>43014</v>
      </c>
      <c r="O455" s="70">
        <v>43014</v>
      </c>
    </row>
    <row r="456" spans="1:15" ht="43.2" x14ac:dyDescent="0.3">
      <c r="A456" t="s">
        <v>495</v>
      </c>
      <c r="B456" s="69" t="s">
        <v>494</v>
      </c>
      <c r="C456" s="69" t="s">
        <v>4</v>
      </c>
      <c r="D456" t="s">
        <v>116</v>
      </c>
      <c r="E456" s="69" t="s">
        <v>183</v>
      </c>
      <c r="F456" t="s">
        <v>114</v>
      </c>
      <c r="G456" s="69" t="s">
        <v>179</v>
      </c>
      <c r="H456" s="69" t="s">
        <v>149</v>
      </c>
      <c r="I456" s="69" t="s">
        <v>111</v>
      </c>
      <c r="J456" s="70">
        <v>42937</v>
      </c>
      <c r="K456" s="70">
        <v>42958</v>
      </c>
      <c r="L456" s="70">
        <v>42965</v>
      </c>
      <c r="M456" s="70">
        <v>43034</v>
      </c>
      <c r="N456" s="70">
        <v>43074</v>
      </c>
      <c r="O456" s="70">
        <v>43074</v>
      </c>
    </row>
    <row r="457" spans="1:15" ht="28.8" x14ac:dyDescent="0.3">
      <c r="A457" t="s">
        <v>493</v>
      </c>
      <c r="B457" s="69" t="s">
        <v>492</v>
      </c>
      <c r="C457" s="69" t="s">
        <v>4</v>
      </c>
      <c r="D457" t="s">
        <v>139</v>
      </c>
      <c r="E457" s="69" t="s">
        <v>163</v>
      </c>
      <c r="F457" t="s">
        <v>114</v>
      </c>
      <c r="G457" s="69" t="s">
        <v>158</v>
      </c>
      <c r="H457" s="69" t="s">
        <v>149</v>
      </c>
      <c r="I457" s="69" t="s">
        <v>111</v>
      </c>
      <c r="J457" s="70">
        <v>42876</v>
      </c>
      <c r="K457" s="70">
        <v>42897</v>
      </c>
      <c r="L457" s="70">
        <v>42904</v>
      </c>
      <c r="M457" s="70">
        <v>42973</v>
      </c>
      <c r="N457" s="70">
        <v>43013</v>
      </c>
      <c r="O457" s="70">
        <v>43013</v>
      </c>
    </row>
    <row r="458" spans="1:15" ht="28.8" x14ac:dyDescent="0.3">
      <c r="A458" t="s">
        <v>491</v>
      </c>
      <c r="B458" s="69" t="s">
        <v>490</v>
      </c>
      <c r="C458" s="69" t="s">
        <v>5</v>
      </c>
      <c r="D458" t="s">
        <v>116</v>
      </c>
      <c r="E458" s="69" t="s">
        <v>183</v>
      </c>
      <c r="F458" t="s">
        <v>114</v>
      </c>
      <c r="G458" s="69" t="s">
        <v>179</v>
      </c>
      <c r="H458" s="69" t="s">
        <v>149</v>
      </c>
      <c r="I458" s="69" t="s">
        <v>111</v>
      </c>
      <c r="J458" s="70">
        <v>42907</v>
      </c>
      <c r="K458" s="70">
        <v>42928</v>
      </c>
      <c r="L458" s="70">
        <v>42935</v>
      </c>
      <c r="M458" s="70">
        <v>43004</v>
      </c>
      <c r="N458" s="70">
        <v>43044</v>
      </c>
      <c r="O458" s="70">
        <v>43044</v>
      </c>
    </row>
    <row r="459" spans="1:15" ht="172.8" x14ac:dyDescent="0.3">
      <c r="A459" t="s">
        <v>489</v>
      </c>
      <c r="B459" s="69" t="s">
        <v>488</v>
      </c>
      <c r="C459" s="69" t="s">
        <v>29</v>
      </c>
      <c r="D459" t="s">
        <v>139</v>
      </c>
      <c r="E459" s="69" t="s">
        <v>187</v>
      </c>
      <c r="F459" t="s">
        <v>114</v>
      </c>
      <c r="G459" s="69" t="s">
        <v>473</v>
      </c>
      <c r="H459" s="69" t="s">
        <v>112</v>
      </c>
      <c r="I459" s="69" t="s">
        <v>111</v>
      </c>
      <c r="J459" s="70" t="e">
        <f>#REF!+7</f>
        <v>#REF!</v>
      </c>
      <c r="K459" s="70" t="e">
        <f>Table58[[#This Row],[Envisaged publishing date]]+21</f>
        <v>#REF!</v>
      </c>
      <c r="L459" s="70" t="e">
        <f>Table58[[#This Row],[Envisaged closing date of bid]]+7</f>
        <v>#REF!</v>
      </c>
      <c r="M459" s="70" t="e">
        <f>Table58[[#This Row],[Envisaged Bid response Screening]]+90</f>
        <v>#REF!</v>
      </c>
      <c r="N459" s="70" t="e">
        <f>Table58[[#This Row],[Envisaged Bid Award]]+9</f>
        <v>#REF!</v>
      </c>
      <c r="O459" s="70" t="e">
        <f>Table58[[#This Row],[Envisaged Contract Signature Date]]</f>
        <v>#REF!</v>
      </c>
    </row>
    <row r="460" spans="1:15" ht="86.4" x14ac:dyDescent="0.3">
      <c r="A460" t="s">
        <v>487</v>
      </c>
      <c r="B460" s="69" t="s">
        <v>486</v>
      </c>
      <c r="C460" s="69" t="s">
        <v>83</v>
      </c>
      <c r="D460" t="s">
        <v>169</v>
      </c>
      <c r="E460" s="69" t="s">
        <v>176</v>
      </c>
      <c r="F460" t="s">
        <v>114</v>
      </c>
      <c r="G460" s="69" t="s">
        <v>473</v>
      </c>
      <c r="H460" s="69" t="s">
        <v>149</v>
      </c>
      <c r="I460" s="69" t="s">
        <v>111</v>
      </c>
      <c r="J460" s="70" t="e">
        <f>#REF!+7</f>
        <v>#REF!</v>
      </c>
      <c r="K460" s="70" t="e">
        <f>Table58[[#This Row],[Envisaged publishing date]]+21</f>
        <v>#REF!</v>
      </c>
      <c r="L460" s="70" t="e">
        <f>Table58[[#This Row],[Envisaged closing date of bid]]+7</f>
        <v>#REF!</v>
      </c>
      <c r="M460" s="70" t="e">
        <f>Table58[[#This Row],[Envisaged Bid response Screening]]+90</f>
        <v>#REF!</v>
      </c>
      <c r="N460" s="70" t="e">
        <f>Table58[[#This Row],[Envisaged Bid Award]]+9</f>
        <v>#REF!</v>
      </c>
      <c r="O460" s="70" t="e">
        <f>Table58[[#This Row],[Envisaged Contract Signature Date]]</f>
        <v>#REF!</v>
      </c>
    </row>
    <row r="461" spans="1:15" ht="43.2" x14ac:dyDescent="0.3">
      <c r="A461" t="s">
        <v>485</v>
      </c>
      <c r="B461" s="69" t="s">
        <v>484</v>
      </c>
      <c r="C461" s="69" t="s">
        <v>83</v>
      </c>
      <c r="D461" t="s">
        <v>169</v>
      </c>
      <c r="E461" s="69" t="s">
        <v>176</v>
      </c>
      <c r="F461" t="s">
        <v>114</v>
      </c>
      <c r="G461" s="69" t="s">
        <v>473</v>
      </c>
      <c r="H461" s="69" t="s">
        <v>112</v>
      </c>
      <c r="I461" s="69" t="s">
        <v>111</v>
      </c>
      <c r="J461" s="70" t="e">
        <f>#REF!+7</f>
        <v>#REF!</v>
      </c>
      <c r="K461" s="70" t="e">
        <f>Table58[[#This Row],[Envisaged publishing date]]+21</f>
        <v>#REF!</v>
      </c>
      <c r="L461" s="70" t="e">
        <f>Table58[[#This Row],[Envisaged closing date of bid]]+7</f>
        <v>#REF!</v>
      </c>
      <c r="M461" s="70" t="e">
        <f>Table58[[#This Row],[Envisaged Bid response Screening]]+90</f>
        <v>#REF!</v>
      </c>
      <c r="N461" s="70" t="e">
        <f>Table58[[#This Row],[Envisaged Bid Award]]+9</f>
        <v>#REF!</v>
      </c>
      <c r="O461" s="70" t="e">
        <f>Table58[[#This Row],[Envisaged Contract Signature Date]]</f>
        <v>#REF!</v>
      </c>
    </row>
    <row r="462" spans="1:15" ht="57.6" x14ac:dyDescent="0.3">
      <c r="A462" t="s">
        <v>483</v>
      </c>
      <c r="B462" s="69" t="s">
        <v>482</v>
      </c>
      <c r="C462" s="69" t="s">
        <v>13</v>
      </c>
      <c r="D462" t="s">
        <v>116</v>
      </c>
      <c r="E462" s="69" t="s">
        <v>479</v>
      </c>
      <c r="F462" t="s">
        <v>114</v>
      </c>
      <c r="G462" s="69" t="s">
        <v>473</v>
      </c>
      <c r="H462" s="69" t="s">
        <v>112</v>
      </c>
      <c r="I462" s="69" t="s">
        <v>111</v>
      </c>
      <c r="J462" s="70" t="e">
        <f>#REF!+7</f>
        <v>#REF!</v>
      </c>
      <c r="K462" s="70" t="e">
        <f>Table58[[#This Row],[Envisaged publishing date]]+21</f>
        <v>#REF!</v>
      </c>
      <c r="L462" s="70" t="e">
        <f>Table58[[#This Row],[Envisaged closing date of bid]]+7</f>
        <v>#REF!</v>
      </c>
      <c r="M462" s="70" t="e">
        <f>Table58[[#This Row],[Envisaged Bid response Screening]]+90</f>
        <v>#REF!</v>
      </c>
      <c r="N462" s="70" t="e">
        <f>Table58[[#This Row],[Envisaged Bid Award]]+9</f>
        <v>#REF!</v>
      </c>
      <c r="O462" s="70" t="e">
        <f>Table58[[#This Row],[Envisaged Contract Signature Date]]</f>
        <v>#REF!</v>
      </c>
    </row>
    <row r="463" spans="1:15" ht="57.6" x14ac:dyDescent="0.3">
      <c r="A463" t="s">
        <v>481</v>
      </c>
      <c r="B463" s="69" t="s">
        <v>480</v>
      </c>
      <c r="C463" s="69" t="s">
        <v>13</v>
      </c>
      <c r="D463" t="s">
        <v>116</v>
      </c>
      <c r="E463" s="69" t="s">
        <v>479</v>
      </c>
      <c r="F463" t="s">
        <v>114</v>
      </c>
      <c r="G463" s="69" t="s">
        <v>473</v>
      </c>
      <c r="H463" s="69" t="s">
        <v>112</v>
      </c>
      <c r="I463" s="69" t="s">
        <v>111</v>
      </c>
      <c r="J463" s="70" t="e">
        <f>#REF!+7</f>
        <v>#REF!</v>
      </c>
      <c r="K463" s="70" t="e">
        <f>Table58[[#This Row],[Envisaged publishing date]]+21</f>
        <v>#REF!</v>
      </c>
      <c r="L463" s="70" t="e">
        <f>Table58[[#This Row],[Envisaged closing date of bid]]+7</f>
        <v>#REF!</v>
      </c>
      <c r="M463" s="70" t="e">
        <f>Table58[[#This Row],[Envisaged Bid response Screening]]+90</f>
        <v>#REF!</v>
      </c>
      <c r="N463" s="70" t="e">
        <f>Table58[[#This Row],[Envisaged Bid Award]]+9</f>
        <v>#REF!</v>
      </c>
      <c r="O463" s="70" t="e">
        <f>Table58[[#This Row],[Envisaged Contract Signature Date]]</f>
        <v>#REF!</v>
      </c>
    </row>
    <row r="464" spans="1:15" ht="72" x14ac:dyDescent="0.3">
      <c r="A464" t="s">
        <v>478</v>
      </c>
      <c r="B464" s="69" t="s">
        <v>477</v>
      </c>
      <c r="C464" s="69" t="s">
        <v>13</v>
      </c>
      <c r="D464" t="s">
        <v>139</v>
      </c>
      <c r="E464" s="69" t="s">
        <v>194</v>
      </c>
      <c r="F464" t="s">
        <v>114</v>
      </c>
      <c r="G464" s="69" t="s">
        <v>473</v>
      </c>
      <c r="H464" s="69" t="s">
        <v>112</v>
      </c>
      <c r="I464" s="69" t="s">
        <v>111</v>
      </c>
      <c r="J464" s="70" t="e">
        <f>#REF!+7</f>
        <v>#REF!</v>
      </c>
      <c r="K464" s="70" t="e">
        <f>Table58[[#This Row],[Envisaged publishing date]]+21</f>
        <v>#REF!</v>
      </c>
      <c r="L464" s="70" t="e">
        <f>Table58[[#This Row],[Envisaged closing date of bid]]+7</f>
        <v>#REF!</v>
      </c>
      <c r="M464" s="70" t="e">
        <f>Table58[[#This Row],[Envisaged Bid response Screening]]+90</f>
        <v>#REF!</v>
      </c>
      <c r="N464" s="70" t="e">
        <f>Table58[[#This Row],[Envisaged Bid Award]]+9</f>
        <v>#REF!</v>
      </c>
      <c r="O464" s="70" t="e">
        <f>Table58[[#This Row],[Envisaged Contract Signature Date]]</f>
        <v>#REF!</v>
      </c>
    </row>
    <row r="465" spans="1:15" ht="43.2" x14ac:dyDescent="0.3">
      <c r="A465" t="s">
        <v>476</v>
      </c>
      <c r="B465" s="69" t="s">
        <v>475</v>
      </c>
      <c r="C465" s="69" t="s">
        <v>83</v>
      </c>
      <c r="D465" t="s">
        <v>123</v>
      </c>
      <c r="E465" s="69" t="s">
        <v>474</v>
      </c>
      <c r="F465" t="s">
        <v>114</v>
      </c>
      <c r="G465" s="69" t="s">
        <v>473</v>
      </c>
      <c r="H465" s="69" t="s">
        <v>174</v>
      </c>
      <c r="I465" s="69" t="s">
        <v>111</v>
      </c>
      <c r="J465" s="70" t="e">
        <f>#REF!+7</f>
        <v>#REF!</v>
      </c>
      <c r="K465" s="70" t="e">
        <f>Table58[[#This Row],[Envisaged publishing date]]+21</f>
        <v>#REF!</v>
      </c>
      <c r="L465" s="70" t="e">
        <f>Table58[[#This Row],[Envisaged closing date of bid]]+7</f>
        <v>#REF!</v>
      </c>
      <c r="M465" s="70" t="e">
        <f>Table58[[#This Row],[Envisaged Bid response Screening]]+90</f>
        <v>#REF!</v>
      </c>
      <c r="N465" s="70" t="e">
        <f>Table58[[#This Row],[Envisaged Bid Award]]+9</f>
        <v>#REF!</v>
      </c>
      <c r="O465" s="70" t="e">
        <f>Table58[[#This Row],[Envisaged Contract Signature Date]]</f>
        <v>#REF!</v>
      </c>
    </row>
    <row r="466" spans="1:15" ht="43.2" x14ac:dyDescent="0.3">
      <c r="A466" t="s">
        <v>472</v>
      </c>
      <c r="B466" s="69" t="s">
        <v>471</v>
      </c>
      <c r="C466" s="69" t="s">
        <v>12</v>
      </c>
      <c r="D466" t="s">
        <v>127</v>
      </c>
      <c r="E466" s="69" t="s">
        <v>397</v>
      </c>
      <c r="F466" t="s">
        <v>151</v>
      </c>
      <c r="G466" s="69" t="s">
        <v>470</v>
      </c>
      <c r="H466" s="69" t="s">
        <v>112</v>
      </c>
      <c r="I466" s="69" t="s">
        <v>111</v>
      </c>
      <c r="J466" s="70" t="e">
        <f>#REF!+7</f>
        <v>#REF!</v>
      </c>
      <c r="K466" s="70" t="e">
        <f>Table58[[#This Row],[Envisaged publishing date]]+21</f>
        <v>#REF!</v>
      </c>
      <c r="L466" s="70" t="e">
        <f>Table58[[#This Row],[Envisaged closing date of bid]]+7</f>
        <v>#REF!</v>
      </c>
      <c r="M466" s="70" t="e">
        <f>Table58[[#This Row],[Envisaged Bid response Screening]]+90</f>
        <v>#REF!</v>
      </c>
      <c r="N466" s="70" t="e">
        <f>Table58[[#This Row],[Envisaged Bid Award]]+9</f>
        <v>#REF!</v>
      </c>
      <c r="O466" s="70" t="e">
        <f>Table58[[#This Row],[Envisaged Contract Signature Date]]</f>
        <v>#REF!</v>
      </c>
    </row>
    <row r="467" spans="1:15" ht="28.8" x14ac:dyDescent="0.3">
      <c r="A467" t="s">
        <v>469</v>
      </c>
      <c r="B467" s="69" t="s">
        <v>468</v>
      </c>
      <c r="C467" s="69" t="s">
        <v>4</v>
      </c>
      <c r="D467" t="s">
        <v>139</v>
      </c>
      <c r="E467" s="69" t="s">
        <v>158</v>
      </c>
      <c r="F467" t="s">
        <v>114</v>
      </c>
      <c r="G467" s="69" t="s">
        <v>158</v>
      </c>
      <c r="H467" s="69" t="s">
        <v>112</v>
      </c>
      <c r="I467" s="69" t="s">
        <v>111</v>
      </c>
      <c r="J467" s="70" t="e">
        <f>#REF!+7</f>
        <v>#REF!</v>
      </c>
      <c r="K467" s="70" t="e">
        <f>Table58[[#This Row],[Envisaged publishing date]]+21</f>
        <v>#REF!</v>
      </c>
      <c r="L467" s="70" t="e">
        <f>Table58[[#This Row],[Envisaged closing date of bid]]+7</f>
        <v>#REF!</v>
      </c>
      <c r="M467" s="70" t="e">
        <f>Table58[[#This Row],[Envisaged Bid response Screening]]+90</f>
        <v>#REF!</v>
      </c>
      <c r="N467" s="70" t="e">
        <f>Table58[[#This Row],[Envisaged Bid Award]]+9</f>
        <v>#REF!</v>
      </c>
      <c r="O467" s="70" t="e">
        <f>Table58[[#This Row],[Envisaged Contract Signature Date]]</f>
        <v>#REF!</v>
      </c>
    </row>
    <row r="468" spans="1:15" x14ac:dyDescent="0.3">
      <c r="A468" t="s">
        <v>467</v>
      </c>
      <c r="B468" s="69" t="s">
        <v>466</v>
      </c>
      <c r="C468" s="69" t="s">
        <v>7</v>
      </c>
      <c r="D468" t="s">
        <v>169</v>
      </c>
      <c r="E468" s="69" t="s">
        <v>465</v>
      </c>
      <c r="F468" t="s">
        <v>114</v>
      </c>
      <c r="G468" s="69" t="s">
        <v>158</v>
      </c>
      <c r="H468" s="69" t="s">
        <v>149</v>
      </c>
      <c r="I468" s="69" t="s">
        <v>111</v>
      </c>
      <c r="J468" s="70" t="e">
        <f>#REF!+7</f>
        <v>#REF!</v>
      </c>
      <c r="K468" s="70" t="e">
        <f>Table58[[#This Row],[Envisaged publishing date]]+21</f>
        <v>#REF!</v>
      </c>
      <c r="L468" s="70" t="e">
        <f>Table58[[#This Row],[Envisaged closing date of bid]]+7</f>
        <v>#REF!</v>
      </c>
      <c r="M468" s="70" t="e">
        <f>Table58[[#This Row],[Envisaged Bid response Screening]]+90</f>
        <v>#REF!</v>
      </c>
      <c r="N468" s="70" t="e">
        <f>Table58[[#This Row],[Envisaged Bid Award]]+9</f>
        <v>#REF!</v>
      </c>
      <c r="O468" s="70" t="e">
        <f>Table58[[#This Row],[Envisaged Contract Signature Date]]</f>
        <v>#REF!</v>
      </c>
    </row>
    <row r="469" spans="1:15" x14ac:dyDescent="0.3">
      <c r="A469" t="s">
        <v>464</v>
      </c>
      <c r="B469" s="69" t="s">
        <v>463</v>
      </c>
      <c r="C469" s="69" t="s">
        <v>16</v>
      </c>
      <c r="D469" t="s">
        <v>139</v>
      </c>
      <c r="E469" s="69" t="s">
        <v>158</v>
      </c>
      <c r="F469" t="s">
        <v>114</v>
      </c>
      <c r="G469" s="69" t="s">
        <v>158</v>
      </c>
      <c r="H469" s="69" t="s">
        <v>149</v>
      </c>
      <c r="I469" s="69" t="s">
        <v>111</v>
      </c>
      <c r="J469" s="70" t="e">
        <f>#REF!+7</f>
        <v>#REF!</v>
      </c>
      <c r="K469" s="70" t="e">
        <f>Table58[[#This Row],[Envisaged publishing date]]+21</f>
        <v>#REF!</v>
      </c>
      <c r="L469" s="70" t="e">
        <f>Table58[[#This Row],[Envisaged closing date of bid]]+7</f>
        <v>#REF!</v>
      </c>
      <c r="M469" s="70" t="e">
        <f>Table58[[#This Row],[Envisaged Bid response Screening]]+90</f>
        <v>#REF!</v>
      </c>
      <c r="N469" s="70" t="e">
        <f>Table58[[#This Row],[Envisaged Bid Award]]+9</f>
        <v>#REF!</v>
      </c>
      <c r="O469" s="70" t="e">
        <f>Table58[[#This Row],[Envisaged Contract Signature Date]]</f>
        <v>#REF!</v>
      </c>
    </row>
    <row r="470" spans="1:15" x14ac:dyDescent="0.3">
      <c r="A470" t="s">
        <v>462</v>
      </c>
      <c r="B470" s="69" t="s">
        <v>461</v>
      </c>
      <c r="C470" s="69" t="s">
        <v>13</v>
      </c>
      <c r="D470" t="s">
        <v>139</v>
      </c>
      <c r="E470" s="69" t="s">
        <v>460</v>
      </c>
      <c r="F470" t="s">
        <v>114</v>
      </c>
      <c r="G470" s="69" t="s">
        <v>449</v>
      </c>
      <c r="H470" s="69" t="s">
        <v>149</v>
      </c>
      <c r="I470" s="69" t="s">
        <v>111</v>
      </c>
      <c r="J470" s="70" t="e">
        <f>#REF!+7</f>
        <v>#REF!</v>
      </c>
      <c r="K470" s="70" t="e">
        <f>Table58[[#This Row],[Envisaged publishing date]]+21</f>
        <v>#REF!</v>
      </c>
      <c r="L470" s="70" t="e">
        <f>Table58[[#This Row],[Envisaged closing date of bid]]+7</f>
        <v>#REF!</v>
      </c>
      <c r="M470" s="70" t="e">
        <f>Table58[[#This Row],[Envisaged Bid response Screening]]+90</f>
        <v>#REF!</v>
      </c>
      <c r="N470" s="70" t="e">
        <f>Table58[[#This Row],[Envisaged Bid Award]]+9</f>
        <v>#REF!</v>
      </c>
      <c r="O470" s="70" t="e">
        <f>Table58[[#This Row],[Envisaged Contract Signature Date]]</f>
        <v>#REF!</v>
      </c>
    </row>
    <row r="471" spans="1:15" ht="28.8" x14ac:dyDescent="0.3">
      <c r="A471" t="s">
        <v>459</v>
      </c>
      <c r="B471" s="69" t="s">
        <v>458</v>
      </c>
      <c r="C471" s="69" t="s">
        <v>28</v>
      </c>
      <c r="D471" t="s">
        <v>139</v>
      </c>
      <c r="E471" s="69" t="s">
        <v>403</v>
      </c>
      <c r="F471" t="s">
        <v>114</v>
      </c>
      <c r="G471" s="69" t="s">
        <v>449</v>
      </c>
      <c r="H471" s="69" t="s">
        <v>112</v>
      </c>
      <c r="I471" s="69" t="s">
        <v>111</v>
      </c>
      <c r="J471" s="70" t="e">
        <f>#REF!+7</f>
        <v>#REF!</v>
      </c>
      <c r="K471" s="70" t="e">
        <f>Table58[[#This Row],[Envisaged publishing date]]+21</f>
        <v>#REF!</v>
      </c>
      <c r="L471" s="70" t="e">
        <f>Table58[[#This Row],[Envisaged closing date of bid]]+7</f>
        <v>#REF!</v>
      </c>
      <c r="M471" s="70" t="e">
        <f>Table58[[#This Row],[Envisaged Bid response Screening]]+90</f>
        <v>#REF!</v>
      </c>
      <c r="N471" s="70" t="e">
        <f>Table58[[#This Row],[Envisaged Bid Award]]+9</f>
        <v>#REF!</v>
      </c>
      <c r="O471" s="70" t="e">
        <f>Table58[[#This Row],[Envisaged Contract Signature Date]]</f>
        <v>#REF!</v>
      </c>
    </row>
    <row r="472" spans="1:15" ht="28.8" x14ac:dyDescent="0.3">
      <c r="A472" t="s">
        <v>457</v>
      </c>
      <c r="B472" s="69" t="s">
        <v>456</v>
      </c>
      <c r="C472" s="69" t="s">
        <v>80</v>
      </c>
      <c r="D472" t="s">
        <v>159</v>
      </c>
      <c r="E472" s="69" t="s">
        <v>80</v>
      </c>
      <c r="F472" t="s">
        <v>151</v>
      </c>
      <c r="G472" s="69" t="s">
        <v>449</v>
      </c>
      <c r="H472" s="69" t="s">
        <v>112</v>
      </c>
      <c r="I472" s="69" t="s">
        <v>111</v>
      </c>
      <c r="J472" s="70" t="e">
        <f>#REF!+7</f>
        <v>#REF!</v>
      </c>
      <c r="K472" s="70" t="e">
        <f>Table58[[#This Row],[Envisaged publishing date]]+21</f>
        <v>#REF!</v>
      </c>
      <c r="L472" s="70" t="e">
        <f>Table58[[#This Row],[Envisaged closing date of bid]]+7</f>
        <v>#REF!</v>
      </c>
      <c r="M472" s="70" t="e">
        <f>Table58[[#This Row],[Envisaged Bid response Screening]]+90</f>
        <v>#REF!</v>
      </c>
      <c r="N472" s="70" t="e">
        <f>Table58[[#This Row],[Envisaged Bid Award]]+9</f>
        <v>#REF!</v>
      </c>
      <c r="O472" s="70" t="e">
        <f>Table58[[#This Row],[Envisaged Contract Signature Date]]</f>
        <v>#REF!</v>
      </c>
    </row>
    <row r="473" spans="1:15" ht="28.8" x14ac:dyDescent="0.3">
      <c r="A473" t="s">
        <v>455</v>
      </c>
      <c r="B473" s="69" t="s">
        <v>454</v>
      </c>
      <c r="C473" s="69" t="s">
        <v>7</v>
      </c>
      <c r="D473" t="s">
        <v>169</v>
      </c>
      <c r="E473" s="69" t="s">
        <v>453</v>
      </c>
      <c r="F473" t="s">
        <v>114</v>
      </c>
      <c r="G473" s="69" t="s">
        <v>452</v>
      </c>
      <c r="H473" s="69" t="s">
        <v>112</v>
      </c>
      <c r="I473" s="69" t="s">
        <v>111</v>
      </c>
      <c r="J473" s="70" t="e">
        <f>#REF!+7</f>
        <v>#REF!</v>
      </c>
      <c r="K473" s="70" t="e">
        <f>Table58[[#This Row],[Envisaged publishing date]]+21</f>
        <v>#REF!</v>
      </c>
      <c r="L473" s="70" t="e">
        <f>Table58[[#This Row],[Envisaged closing date of bid]]+7</f>
        <v>#REF!</v>
      </c>
      <c r="M473" s="70" t="e">
        <f>Table58[[#This Row],[Envisaged Bid response Screening]]+90</f>
        <v>#REF!</v>
      </c>
      <c r="N473" s="70" t="e">
        <f>Table58[[#This Row],[Envisaged Bid Award]]+9</f>
        <v>#REF!</v>
      </c>
      <c r="O473" s="70" t="e">
        <f>Table58[[#This Row],[Envisaged Contract Signature Date]]</f>
        <v>#REF!</v>
      </c>
    </row>
    <row r="474" spans="1:15" x14ac:dyDescent="0.3">
      <c r="A474" t="s">
        <v>451</v>
      </c>
      <c r="B474" s="69" t="s">
        <v>450</v>
      </c>
      <c r="C474" s="69" t="s">
        <v>80</v>
      </c>
      <c r="D474" t="s">
        <v>159</v>
      </c>
      <c r="E474" s="69" t="s">
        <v>80</v>
      </c>
      <c r="F474" t="s">
        <v>151</v>
      </c>
      <c r="G474" s="69" t="s">
        <v>449</v>
      </c>
      <c r="H474" s="69" t="s">
        <v>149</v>
      </c>
      <c r="I474" s="69" t="s">
        <v>111</v>
      </c>
      <c r="J474" s="70" t="e">
        <f>#REF!+7</f>
        <v>#REF!</v>
      </c>
      <c r="K474" s="70" t="e">
        <f>Table58[[#This Row],[Envisaged publishing date]]+21</f>
        <v>#REF!</v>
      </c>
      <c r="L474" s="70" t="e">
        <f>Table58[[#This Row],[Envisaged closing date of bid]]+7</f>
        <v>#REF!</v>
      </c>
      <c r="M474" s="70" t="e">
        <f>Table58[[#This Row],[Envisaged Bid response Screening]]+90</f>
        <v>#REF!</v>
      </c>
      <c r="N474" s="70" t="e">
        <f>Table58[[#This Row],[Envisaged Bid Award]]+9</f>
        <v>#REF!</v>
      </c>
      <c r="O474" s="70" t="e">
        <f>Table58[[#This Row],[Envisaged Contract Signature Date]]</f>
        <v>#REF!</v>
      </c>
    </row>
    <row r="475" spans="1:15" ht="28.8" x14ac:dyDescent="0.3">
      <c r="A475" t="s">
        <v>448</v>
      </c>
      <c r="B475" s="69" t="s">
        <v>447</v>
      </c>
      <c r="C475" s="69" t="s">
        <v>11</v>
      </c>
      <c r="D475" t="s">
        <v>127</v>
      </c>
      <c r="E475" s="69" t="s">
        <v>397</v>
      </c>
      <c r="F475" t="s">
        <v>151</v>
      </c>
      <c r="G475" s="69" t="s">
        <v>220</v>
      </c>
      <c r="H475" s="69" t="s">
        <v>149</v>
      </c>
      <c r="I475" s="69" t="s">
        <v>111</v>
      </c>
      <c r="J475" s="70" t="e">
        <f>#REF!+7</f>
        <v>#REF!</v>
      </c>
      <c r="K475" s="70" t="e">
        <f>Table58[[#This Row],[Envisaged publishing date]]+21</f>
        <v>#REF!</v>
      </c>
      <c r="L475" s="70" t="e">
        <f>Table58[[#This Row],[Envisaged closing date of bid]]+7</f>
        <v>#REF!</v>
      </c>
      <c r="M475" s="70" t="e">
        <f>Table58[[#This Row],[Envisaged Bid response Screening]]+90</f>
        <v>#REF!</v>
      </c>
      <c r="N475" s="70" t="e">
        <f>Table58[[#This Row],[Envisaged Bid Award]]+9</f>
        <v>#REF!</v>
      </c>
      <c r="O475" s="70" t="e">
        <f>Table58[[#This Row],[Envisaged Contract Signature Date]]</f>
        <v>#REF!</v>
      </c>
    </row>
    <row r="476" spans="1:15" x14ac:dyDescent="0.3">
      <c r="A476" t="s">
        <v>446</v>
      </c>
      <c r="B476" s="69" t="s">
        <v>445</v>
      </c>
      <c r="C476" s="69" t="s">
        <v>13</v>
      </c>
      <c r="D476" t="s">
        <v>139</v>
      </c>
      <c r="E476" s="69" t="s">
        <v>158</v>
      </c>
      <c r="F476" t="s">
        <v>114</v>
      </c>
      <c r="G476" s="69" t="s">
        <v>444</v>
      </c>
      <c r="H476" s="69" t="s">
        <v>149</v>
      </c>
      <c r="I476" s="69" t="s">
        <v>111</v>
      </c>
      <c r="J476" s="70" t="e">
        <f>#REF!+7</f>
        <v>#REF!</v>
      </c>
      <c r="K476" s="70" t="e">
        <f>Table58[[#This Row],[Envisaged publishing date]]+21</f>
        <v>#REF!</v>
      </c>
      <c r="L476" s="70" t="e">
        <f>Table58[[#This Row],[Envisaged closing date of bid]]+7</f>
        <v>#REF!</v>
      </c>
      <c r="M476" s="70" t="e">
        <f>Table58[[#This Row],[Envisaged Bid response Screening]]+90</f>
        <v>#REF!</v>
      </c>
      <c r="N476" s="70" t="e">
        <f>Table58[[#This Row],[Envisaged Bid Award]]+9</f>
        <v>#REF!</v>
      </c>
      <c r="O476" s="70" t="e">
        <f>Table58[[#This Row],[Envisaged Contract Signature Date]]</f>
        <v>#REF!</v>
      </c>
    </row>
    <row r="477" spans="1:15" ht="28.8" x14ac:dyDescent="0.3">
      <c r="A477" t="s">
        <v>443</v>
      </c>
      <c r="B477" s="69" t="s">
        <v>442</v>
      </c>
      <c r="C477" s="69" t="s">
        <v>7</v>
      </c>
      <c r="D477" t="s">
        <v>169</v>
      </c>
      <c r="E477" s="69" t="s">
        <v>158</v>
      </c>
      <c r="F477" t="s">
        <v>114</v>
      </c>
      <c r="G477" s="69" t="s">
        <v>402</v>
      </c>
      <c r="H477" s="69" t="s">
        <v>112</v>
      </c>
      <c r="I477" s="69" t="s">
        <v>111</v>
      </c>
      <c r="J477" s="70" t="e">
        <f>#REF!+7</f>
        <v>#REF!</v>
      </c>
      <c r="K477" s="70" t="e">
        <f>Table58[[#This Row],[Envisaged publishing date]]+21</f>
        <v>#REF!</v>
      </c>
      <c r="L477" s="70" t="e">
        <f>Table58[[#This Row],[Envisaged closing date of bid]]+7</f>
        <v>#REF!</v>
      </c>
      <c r="M477" s="70" t="e">
        <f>Table58[[#This Row],[Envisaged Bid response Screening]]+90</f>
        <v>#REF!</v>
      </c>
      <c r="N477" s="70" t="e">
        <f>Table58[[#This Row],[Envisaged Bid Award]]+9</f>
        <v>#REF!</v>
      </c>
      <c r="O477" s="70" t="e">
        <f>Table58[[#This Row],[Envisaged Contract Signature Date]]</f>
        <v>#REF!</v>
      </c>
    </row>
    <row r="478" spans="1:15" ht="28.8" x14ac:dyDescent="0.3">
      <c r="A478" t="s">
        <v>441</v>
      </c>
      <c r="B478" s="69" t="s">
        <v>440</v>
      </c>
      <c r="C478" s="69" t="s">
        <v>4</v>
      </c>
      <c r="D478" t="s">
        <v>139</v>
      </c>
      <c r="E478" s="69" t="s">
        <v>158</v>
      </c>
      <c r="F478" t="s">
        <v>114</v>
      </c>
      <c r="G478" s="69" t="s">
        <v>402</v>
      </c>
      <c r="H478" s="69" t="s">
        <v>112</v>
      </c>
      <c r="I478" s="69" t="s">
        <v>111</v>
      </c>
      <c r="J478" s="70" t="e">
        <f>#REF!+7</f>
        <v>#REF!</v>
      </c>
      <c r="K478" s="70" t="e">
        <f>Table58[[#This Row],[Envisaged publishing date]]+21</f>
        <v>#REF!</v>
      </c>
      <c r="L478" s="70" t="e">
        <f>Table58[[#This Row],[Envisaged closing date of bid]]+7</f>
        <v>#REF!</v>
      </c>
      <c r="M478" s="70" t="e">
        <f>Table58[[#This Row],[Envisaged Bid response Screening]]+90</f>
        <v>#REF!</v>
      </c>
      <c r="N478" s="70" t="e">
        <f>Table58[[#This Row],[Envisaged Bid Award]]+9</f>
        <v>#REF!</v>
      </c>
      <c r="O478" s="70" t="e">
        <f>Table58[[#This Row],[Envisaged Contract Signature Date]]</f>
        <v>#REF!</v>
      </c>
    </row>
    <row r="479" spans="1:15" ht="57.6" x14ac:dyDescent="0.3">
      <c r="A479" t="s">
        <v>439</v>
      </c>
      <c r="B479" s="69" t="s">
        <v>438</v>
      </c>
      <c r="C479" s="69" t="s">
        <v>16</v>
      </c>
      <c r="D479" t="s">
        <v>139</v>
      </c>
      <c r="E479" s="69" t="s">
        <v>158</v>
      </c>
      <c r="F479" t="s">
        <v>114</v>
      </c>
      <c r="G479" s="69" t="s">
        <v>402</v>
      </c>
      <c r="H479" s="69" t="s">
        <v>149</v>
      </c>
      <c r="I479" s="69" t="s">
        <v>111</v>
      </c>
      <c r="J479" s="70" t="e">
        <f>#REF!+7</f>
        <v>#REF!</v>
      </c>
      <c r="K479" s="70" t="e">
        <f>Table58[[#This Row],[Envisaged publishing date]]+21</f>
        <v>#REF!</v>
      </c>
      <c r="L479" s="70" t="e">
        <f>Table58[[#This Row],[Envisaged closing date of bid]]+7</f>
        <v>#REF!</v>
      </c>
      <c r="M479" s="70" t="e">
        <f>Table58[[#This Row],[Envisaged Bid response Screening]]+90</f>
        <v>#REF!</v>
      </c>
      <c r="N479" s="70" t="e">
        <f>Table58[[#This Row],[Envisaged Bid Award]]+9</f>
        <v>#REF!</v>
      </c>
      <c r="O479" s="70" t="e">
        <f>Table58[[#This Row],[Envisaged Contract Signature Date]]</f>
        <v>#REF!</v>
      </c>
    </row>
    <row r="480" spans="1:15" ht="28.8" x14ac:dyDescent="0.3">
      <c r="A480" t="s">
        <v>437</v>
      </c>
      <c r="B480" s="69" t="s">
        <v>436</v>
      </c>
      <c r="C480" s="69" t="s">
        <v>14</v>
      </c>
      <c r="D480" t="s">
        <v>127</v>
      </c>
      <c r="E480" s="69" t="s">
        <v>397</v>
      </c>
      <c r="F480" t="s">
        <v>151</v>
      </c>
      <c r="G480" s="69" t="s">
        <v>220</v>
      </c>
      <c r="H480" s="69" t="s">
        <v>112</v>
      </c>
      <c r="I480" s="69" t="s">
        <v>111</v>
      </c>
      <c r="J480" s="70" t="e">
        <f>#REF!+7</f>
        <v>#REF!</v>
      </c>
      <c r="K480" s="70" t="e">
        <f>Table58[[#This Row],[Envisaged publishing date]]+21</f>
        <v>#REF!</v>
      </c>
      <c r="L480" s="70" t="e">
        <f>Table58[[#This Row],[Envisaged closing date of bid]]+7</f>
        <v>#REF!</v>
      </c>
      <c r="M480" s="70" t="e">
        <f>Table58[[#This Row],[Envisaged Bid response Screening]]+90</f>
        <v>#REF!</v>
      </c>
      <c r="N480" s="70" t="e">
        <f>Table58[[#This Row],[Envisaged Bid Award]]+9</f>
        <v>#REF!</v>
      </c>
      <c r="O480" s="70" t="e">
        <f>Table58[[#This Row],[Envisaged Contract Signature Date]]</f>
        <v>#REF!</v>
      </c>
    </row>
    <row r="481" spans="1:15" ht="28.8" x14ac:dyDescent="0.3">
      <c r="A481" t="s">
        <v>435</v>
      </c>
      <c r="B481" s="69" t="s">
        <v>64</v>
      </c>
      <c r="C481" s="69" t="s">
        <v>82</v>
      </c>
      <c r="D481" t="s">
        <v>139</v>
      </c>
      <c r="E481" s="69" t="s">
        <v>163</v>
      </c>
      <c r="F481" t="s">
        <v>114</v>
      </c>
      <c r="G481" s="69" t="s">
        <v>402</v>
      </c>
      <c r="H481" s="69" t="s">
        <v>112</v>
      </c>
      <c r="I481" s="69" t="s">
        <v>111</v>
      </c>
      <c r="J481" s="70" t="e">
        <f>#REF!+7</f>
        <v>#REF!</v>
      </c>
      <c r="K481" s="70" t="e">
        <f>Table58[[#This Row],[Envisaged publishing date]]+21</f>
        <v>#REF!</v>
      </c>
      <c r="L481" s="70" t="e">
        <f>Table58[[#This Row],[Envisaged closing date of bid]]+7</f>
        <v>#REF!</v>
      </c>
      <c r="M481" s="70" t="e">
        <f>Table58[[#This Row],[Envisaged Bid response Screening]]+90</f>
        <v>#REF!</v>
      </c>
      <c r="N481" s="70" t="e">
        <f>Table58[[#This Row],[Envisaged Bid Award]]+9</f>
        <v>#REF!</v>
      </c>
      <c r="O481" s="70" t="e">
        <f>Table58[[#This Row],[Envisaged Contract Signature Date]]</f>
        <v>#REF!</v>
      </c>
    </row>
    <row r="482" spans="1:15" ht="72" x14ac:dyDescent="0.3">
      <c r="A482" t="s">
        <v>434</v>
      </c>
      <c r="B482" s="69" t="s">
        <v>433</v>
      </c>
      <c r="C482" s="69" t="s">
        <v>10</v>
      </c>
      <c r="D482" t="s">
        <v>139</v>
      </c>
      <c r="E482" s="69" t="s">
        <v>163</v>
      </c>
      <c r="F482" t="s">
        <v>114</v>
      </c>
      <c r="G482" s="69" t="s">
        <v>402</v>
      </c>
      <c r="H482" s="69" t="s">
        <v>112</v>
      </c>
      <c r="I482" s="69" t="s">
        <v>111</v>
      </c>
      <c r="J482" s="70" t="e">
        <f>#REF!+7</f>
        <v>#REF!</v>
      </c>
      <c r="K482" s="70" t="e">
        <f>Table58[[#This Row],[Envisaged publishing date]]+21</f>
        <v>#REF!</v>
      </c>
      <c r="L482" s="70" t="e">
        <f>Table58[[#This Row],[Envisaged closing date of bid]]+7</f>
        <v>#REF!</v>
      </c>
      <c r="M482" s="70" t="e">
        <f>Table58[[#This Row],[Envisaged Bid response Screening]]+90</f>
        <v>#REF!</v>
      </c>
      <c r="N482" s="70" t="e">
        <f>Table58[[#This Row],[Envisaged Bid Award]]+9</f>
        <v>#REF!</v>
      </c>
      <c r="O482" s="70" t="e">
        <f>Table58[[#This Row],[Envisaged Contract Signature Date]]</f>
        <v>#REF!</v>
      </c>
    </row>
    <row r="483" spans="1:15" ht="72" x14ac:dyDescent="0.3">
      <c r="A483" t="s">
        <v>432</v>
      </c>
      <c r="B483" s="69" t="s">
        <v>38</v>
      </c>
      <c r="C483" s="69" t="s">
        <v>82</v>
      </c>
      <c r="D483" t="s">
        <v>123</v>
      </c>
      <c r="E483" s="69" t="s">
        <v>430</v>
      </c>
      <c r="F483" t="s">
        <v>114</v>
      </c>
      <c r="G483" s="69" t="s">
        <v>402</v>
      </c>
      <c r="H483" s="69" t="s">
        <v>149</v>
      </c>
      <c r="I483" s="69" t="s">
        <v>111</v>
      </c>
      <c r="J483" s="70" t="e">
        <f>#REF!+7</f>
        <v>#REF!</v>
      </c>
      <c r="K483" s="70" t="e">
        <f>Table58[[#This Row],[Envisaged publishing date]]+21</f>
        <v>#REF!</v>
      </c>
      <c r="L483" s="70" t="e">
        <f>Table58[[#This Row],[Envisaged closing date of bid]]+7</f>
        <v>#REF!</v>
      </c>
      <c r="M483" s="70" t="e">
        <f>Table58[[#This Row],[Envisaged Bid response Screening]]+90</f>
        <v>#REF!</v>
      </c>
      <c r="N483" s="70" t="e">
        <f>Table58[[#This Row],[Envisaged Bid Award]]+9</f>
        <v>#REF!</v>
      </c>
      <c r="O483" s="70" t="e">
        <f>Table58[[#This Row],[Envisaged Contract Signature Date]]</f>
        <v>#REF!</v>
      </c>
    </row>
    <row r="484" spans="1:15" ht="72" x14ac:dyDescent="0.3">
      <c r="A484" t="s">
        <v>431</v>
      </c>
      <c r="B484" s="69" t="s">
        <v>58</v>
      </c>
      <c r="C484" s="69" t="s">
        <v>82</v>
      </c>
      <c r="D484" t="s">
        <v>123</v>
      </c>
      <c r="E484" s="69" t="s">
        <v>430</v>
      </c>
      <c r="F484" t="s">
        <v>114</v>
      </c>
      <c r="G484" s="69" t="s">
        <v>402</v>
      </c>
      <c r="H484" s="69" t="s">
        <v>112</v>
      </c>
      <c r="I484" s="69" t="s">
        <v>111</v>
      </c>
      <c r="J484" s="70" t="e">
        <f>#REF!+7</f>
        <v>#REF!</v>
      </c>
      <c r="K484" s="70" t="e">
        <f>Table58[[#This Row],[Envisaged publishing date]]+21</f>
        <v>#REF!</v>
      </c>
      <c r="L484" s="70" t="e">
        <f>Table58[[#This Row],[Envisaged closing date of bid]]+7</f>
        <v>#REF!</v>
      </c>
      <c r="M484" s="70" t="e">
        <f>Table58[[#This Row],[Envisaged Bid response Screening]]+90</f>
        <v>#REF!</v>
      </c>
      <c r="N484" s="70" t="e">
        <f>Table58[[#This Row],[Envisaged Bid Award]]+9</f>
        <v>#REF!</v>
      </c>
      <c r="O484" s="70" t="e">
        <f>Table58[[#This Row],[Envisaged Contract Signature Date]]</f>
        <v>#REF!</v>
      </c>
    </row>
    <row r="485" spans="1:15" ht="28.8" x14ac:dyDescent="0.3">
      <c r="A485" t="s">
        <v>429</v>
      </c>
      <c r="B485" s="69" t="s">
        <v>428</v>
      </c>
      <c r="C485" s="69" t="s">
        <v>7</v>
      </c>
      <c r="D485" t="s">
        <v>169</v>
      </c>
      <c r="E485" s="69" t="s">
        <v>176</v>
      </c>
      <c r="F485" t="s">
        <v>114</v>
      </c>
      <c r="G485" s="69" t="s">
        <v>402</v>
      </c>
      <c r="H485" s="69" t="s">
        <v>112</v>
      </c>
      <c r="I485" s="69" t="s">
        <v>111</v>
      </c>
      <c r="J485" s="70" t="e">
        <f>#REF!+7</f>
        <v>#REF!</v>
      </c>
      <c r="K485" s="70" t="e">
        <f>Table58[[#This Row],[Envisaged publishing date]]+21</f>
        <v>#REF!</v>
      </c>
      <c r="L485" s="70" t="e">
        <f>Table58[[#This Row],[Envisaged closing date of bid]]+7</f>
        <v>#REF!</v>
      </c>
      <c r="M485" s="70" t="e">
        <f>Table58[[#This Row],[Envisaged Bid response Screening]]+90</f>
        <v>#REF!</v>
      </c>
      <c r="N485" s="70" t="e">
        <f>Table58[[#This Row],[Envisaged Bid Award]]+9</f>
        <v>#REF!</v>
      </c>
      <c r="O485" s="70" t="e">
        <f>Table58[[#This Row],[Envisaged Contract Signature Date]]</f>
        <v>#REF!</v>
      </c>
    </row>
    <row r="486" spans="1:15" ht="28.8" x14ac:dyDescent="0.3">
      <c r="A486" t="s">
        <v>427</v>
      </c>
      <c r="B486" s="69" t="s">
        <v>426</v>
      </c>
      <c r="C486" s="69" t="s">
        <v>7</v>
      </c>
      <c r="D486" t="s">
        <v>169</v>
      </c>
      <c r="E486" s="69" t="s">
        <v>176</v>
      </c>
      <c r="F486" t="s">
        <v>114</v>
      </c>
      <c r="G486" s="69" t="s">
        <v>402</v>
      </c>
      <c r="H486" s="69" t="s">
        <v>112</v>
      </c>
      <c r="I486" s="69" t="s">
        <v>111</v>
      </c>
      <c r="J486" s="70" t="e">
        <f>#REF!+7</f>
        <v>#REF!</v>
      </c>
      <c r="K486" s="70" t="e">
        <f>Table58[[#This Row],[Envisaged publishing date]]+21</f>
        <v>#REF!</v>
      </c>
      <c r="L486" s="70" t="e">
        <f>Table58[[#This Row],[Envisaged closing date of bid]]+7</f>
        <v>#REF!</v>
      </c>
      <c r="M486" s="70" t="e">
        <f>Table58[[#This Row],[Envisaged Bid response Screening]]+90</f>
        <v>#REF!</v>
      </c>
      <c r="N486" s="70" t="e">
        <f>Table58[[#This Row],[Envisaged Bid Award]]+9</f>
        <v>#REF!</v>
      </c>
      <c r="O486" s="70" t="e">
        <f>Table58[[#This Row],[Envisaged Contract Signature Date]]</f>
        <v>#REF!</v>
      </c>
    </row>
    <row r="487" spans="1:15" ht="28.8" x14ac:dyDescent="0.3">
      <c r="A487" t="s">
        <v>425</v>
      </c>
      <c r="B487" s="69" t="s">
        <v>424</v>
      </c>
      <c r="C487" s="69" t="s">
        <v>27</v>
      </c>
      <c r="D487" t="s">
        <v>139</v>
      </c>
      <c r="E487" s="69" t="s">
        <v>194</v>
      </c>
      <c r="F487" t="s">
        <v>114</v>
      </c>
      <c r="G487" s="69" t="s">
        <v>402</v>
      </c>
      <c r="H487" s="69" t="s">
        <v>112</v>
      </c>
      <c r="I487" s="69" t="s">
        <v>111</v>
      </c>
      <c r="J487" s="70" t="e">
        <f>#REF!+7</f>
        <v>#REF!</v>
      </c>
      <c r="K487" s="70" t="e">
        <f>Table58[[#This Row],[Envisaged publishing date]]+21</f>
        <v>#REF!</v>
      </c>
      <c r="L487" s="70" t="e">
        <f>Table58[[#This Row],[Envisaged closing date of bid]]+7</f>
        <v>#REF!</v>
      </c>
      <c r="M487" s="70" t="e">
        <f>Table58[[#This Row],[Envisaged Bid response Screening]]+90</f>
        <v>#REF!</v>
      </c>
      <c r="N487" s="70" t="e">
        <f>Table58[[#This Row],[Envisaged Bid Award]]+9</f>
        <v>#REF!</v>
      </c>
      <c r="O487" s="70" t="e">
        <f>Table58[[#This Row],[Envisaged Contract Signature Date]]</f>
        <v>#REF!</v>
      </c>
    </row>
    <row r="488" spans="1:15" ht="28.8" x14ac:dyDescent="0.3">
      <c r="A488" t="s">
        <v>423</v>
      </c>
      <c r="B488" s="69" t="s">
        <v>422</v>
      </c>
      <c r="C488" s="69" t="s">
        <v>27</v>
      </c>
      <c r="D488" t="s">
        <v>139</v>
      </c>
      <c r="E488" s="69" t="s">
        <v>194</v>
      </c>
      <c r="F488" t="s">
        <v>114</v>
      </c>
      <c r="G488" s="69" t="s">
        <v>402</v>
      </c>
      <c r="H488" s="69" t="s">
        <v>112</v>
      </c>
      <c r="I488" s="69" t="s">
        <v>111</v>
      </c>
      <c r="J488" s="70" t="e">
        <f>#REF!+7</f>
        <v>#REF!</v>
      </c>
      <c r="K488" s="70" t="e">
        <f>Table58[[#This Row],[Envisaged publishing date]]+21</f>
        <v>#REF!</v>
      </c>
      <c r="L488" s="70" t="e">
        <f>Table58[[#This Row],[Envisaged closing date of bid]]+7</f>
        <v>#REF!</v>
      </c>
      <c r="M488" s="70" t="e">
        <f>Table58[[#This Row],[Envisaged Bid response Screening]]+90</f>
        <v>#REF!</v>
      </c>
      <c r="N488" s="70" t="e">
        <f>Table58[[#This Row],[Envisaged Bid Award]]+9</f>
        <v>#REF!</v>
      </c>
      <c r="O488" s="70" t="e">
        <f>Table58[[#This Row],[Envisaged Contract Signature Date]]</f>
        <v>#REF!</v>
      </c>
    </row>
    <row r="489" spans="1:15" ht="28.8" x14ac:dyDescent="0.3">
      <c r="A489" t="s">
        <v>421</v>
      </c>
      <c r="B489" s="69" t="s">
        <v>420</v>
      </c>
      <c r="C489" s="69" t="s">
        <v>4</v>
      </c>
      <c r="D489" t="s">
        <v>139</v>
      </c>
      <c r="E489" s="69" t="s">
        <v>158</v>
      </c>
      <c r="F489" t="s">
        <v>114</v>
      </c>
      <c r="G489" s="69" t="s">
        <v>402</v>
      </c>
      <c r="H489" s="69" t="s">
        <v>112</v>
      </c>
      <c r="I489" s="69" t="s">
        <v>111</v>
      </c>
      <c r="J489" s="70" t="e">
        <f>#REF!+7</f>
        <v>#REF!</v>
      </c>
      <c r="K489" s="70" t="e">
        <f>Table58[[#This Row],[Envisaged publishing date]]+21</f>
        <v>#REF!</v>
      </c>
      <c r="L489" s="70" t="e">
        <f>Table58[[#This Row],[Envisaged closing date of bid]]+7</f>
        <v>#REF!</v>
      </c>
      <c r="M489" s="70" t="e">
        <f>Table58[[#This Row],[Envisaged Bid response Screening]]+90</f>
        <v>#REF!</v>
      </c>
      <c r="N489" s="70" t="e">
        <f>Table58[[#This Row],[Envisaged Bid Award]]+9</f>
        <v>#REF!</v>
      </c>
      <c r="O489" s="70" t="e">
        <f>Table58[[#This Row],[Envisaged Contract Signature Date]]</f>
        <v>#REF!</v>
      </c>
    </row>
    <row r="490" spans="1:15" ht="28.8" x14ac:dyDescent="0.3">
      <c r="A490" t="s">
        <v>419</v>
      </c>
      <c r="B490" s="69" t="s">
        <v>418</v>
      </c>
      <c r="C490" s="69" t="s">
        <v>14</v>
      </c>
      <c r="D490" t="s">
        <v>127</v>
      </c>
      <c r="E490" s="69" t="s">
        <v>397</v>
      </c>
      <c r="F490" t="s">
        <v>151</v>
      </c>
      <c r="G490" s="69" t="s">
        <v>220</v>
      </c>
      <c r="H490" s="69" t="s">
        <v>149</v>
      </c>
      <c r="I490" s="69" t="s">
        <v>111</v>
      </c>
      <c r="J490" s="70" t="e">
        <f>#REF!+7</f>
        <v>#REF!</v>
      </c>
      <c r="K490" s="70" t="e">
        <f>Table58[[#This Row],[Envisaged publishing date]]+21</f>
        <v>#REF!</v>
      </c>
      <c r="L490" s="70" t="e">
        <f>Table58[[#This Row],[Envisaged closing date of bid]]+7</f>
        <v>#REF!</v>
      </c>
      <c r="M490" s="70" t="e">
        <f>Table58[[#This Row],[Envisaged Bid response Screening]]+90</f>
        <v>#REF!</v>
      </c>
      <c r="N490" s="70" t="e">
        <f>Table58[[#This Row],[Envisaged Bid Award]]+9</f>
        <v>#REF!</v>
      </c>
      <c r="O490" s="70" t="e">
        <f>Table58[[#This Row],[Envisaged Contract Signature Date]]</f>
        <v>#REF!</v>
      </c>
    </row>
    <row r="491" spans="1:15" ht="43.2" x14ac:dyDescent="0.3">
      <c r="A491" t="s">
        <v>417</v>
      </c>
      <c r="B491" s="69" t="s">
        <v>416</v>
      </c>
      <c r="C491" s="69" t="s">
        <v>4</v>
      </c>
      <c r="D491" t="s">
        <v>139</v>
      </c>
      <c r="E491" s="69" t="s">
        <v>406</v>
      </c>
      <c r="F491" t="s">
        <v>114</v>
      </c>
      <c r="G491" s="69" t="s">
        <v>402</v>
      </c>
      <c r="H491" s="69" t="s">
        <v>149</v>
      </c>
      <c r="I491" s="69" t="s">
        <v>111</v>
      </c>
      <c r="J491" s="70" t="e">
        <f>#REF!+7</f>
        <v>#REF!</v>
      </c>
      <c r="K491" s="70" t="e">
        <f>Table58[[#This Row],[Envisaged publishing date]]+21</f>
        <v>#REF!</v>
      </c>
      <c r="L491" s="70" t="e">
        <f>Table58[[#This Row],[Envisaged closing date of bid]]+7</f>
        <v>#REF!</v>
      </c>
      <c r="M491" s="70" t="e">
        <f>Table58[[#This Row],[Envisaged Bid response Screening]]+90</f>
        <v>#REF!</v>
      </c>
      <c r="N491" s="70" t="e">
        <f>Table58[[#This Row],[Envisaged Bid Award]]+9</f>
        <v>#REF!</v>
      </c>
      <c r="O491" s="70" t="e">
        <f>Table58[[#This Row],[Envisaged Contract Signature Date]]</f>
        <v>#REF!</v>
      </c>
    </row>
    <row r="492" spans="1:15" ht="28.8" x14ac:dyDescent="0.3">
      <c r="A492" t="s">
        <v>415</v>
      </c>
      <c r="B492" s="69" t="s">
        <v>414</v>
      </c>
      <c r="C492" s="69" t="s">
        <v>83</v>
      </c>
      <c r="D492" t="s">
        <v>169</v>
      </c>
      <c r="E492" s="69" t="s">
        <v>176</v>
      </c>
      <c r="F492" t="s">
        <v>114</v>
      </c>
      <c r="G492" s="69" t="s">
        <v>402</v>
      </c>
      <c r="H492" s="69" t="s">
        <v>149</v>
      </c>
      <c r="I492" s="69" t="s">
        <v>111</v>
      </c>
      <c r="J492" s="70" t="e">
        <f>#REF!+7</f>
        <v>#REF!</v>
      </c>
      <c r="K492" s="70" t="e">
        <f>Table58[[#This Row],[Envisaged publishing date]]+21</f>
        <v>#REF!</v>
      </c>
      <c r="L492" s="70" t="e">
        <f>Table58[[#This Row],[Envisaged closing date of bid]]+7</f>
        <v>#REF!</v>
      </c>
      <c r="M492" s="70" t="e">
        <f>Table58[[#This Row],[Envisaged Bid response Screening]]+90</f>
        <v>#REF!</v>
      </c>
      <c r="N492" s="70" t="e">
        <f>Table58[[#This Row],[Envisaged Bid Award]]+9</f>
        <v>#REF!</v>
      </c>
      <c r="O492" s="70" t="e">
        <f>Table58[[#This Row],[Envisaged Contract Signature Date]]</f>
        <v>#REF!</v>
      </c>
    </row>
    <row r="493" spans="1:15" ht="28.8" x14ac:dyDescent="0.3">
      <c r="A493" t="s">
        <v>413</v>
      </c>
      <c r="B493" s="69" t="s">
        <v>412</v>
      </c>
      <c r="C493" s="69" t="s">
        <v>16</v>
      </c>
      <c r="D493" t="s">
        <v>139</v>
      </c>
      <c r="E493" s="69" t="s">
        <v>411</v>
      </c>
      <c r="F493" t="s">
        <v>114</v>
      </c>
      <c r="G493" s="69" t="s">
        <v>402</v>
      </c>
      <c r="H493" s="69" t="s">
        <v>149</v>
      </c>
      <c r="I493" s="69" t="s">
        <v>111</v>
      </c>
      <c r="J493" s="70" t="e">
        <f>#REF!+7</f>
        <v>#REF!</v>
      </c>
      <c r="K493" s="70" t="e">
        <f>Table58[[#This Row],[Envisaged publishing date]]+21</f>
        <v>#REF!</v>
      </c>
      <c r="L493" s="70" t="e">
        <f>Table58[[#This Row],[Envisaged closing date of bid]]+7</f>
        <v>#REF!</v>
      </c>
      <c r="M493" s="70" t="e">
        <f>Table58[[#This Row],[Envisaged Bid response Screening]]+90</f>
        <v>#REF!</v>
      </c>
      <c r="N493" s="70" t="e">
        <f>Table58[[#This Row],[Envisaged Bid Award]]+9</f>
        <v>#REF!</v>
      </c>
      <c r="O493" s="70" t="e">
        <f>Table58[[#This Row],[Envisaged Contract Signature Date]]</f>
        <v>#REF!</v>
      </c>
    </row>
    <row r="494" spans="1:15" ht="28.8" x14ac:dyDescent="0.3">
      <c r="A494" t="s">
        <v>410</v>
      </c>
      <c r="B494" s="69" t="s">
        <v>409</v>
      </c>
      <c r="C494" s="69" t="s">
        <v>10</v>
      </c>
      <c r="D494" t="s">
        <v>139</v>
      </c>
      <c r="E494" s="69" t="s">
        <v>158</v>
      </c>
      <c r="F494" t="s">
        <v>114</v>
      </c>
      <c r="G494" s="69" t="s">
        <v>402</v>
      </c>
      <c r="H494" s="69" t="s">
        <v>149</v>
      </c>
      <c r="I494" s="69" t="s">
        <v>111</v>
      </c>
      <c r="J494" s="70" t="e">
        <f>#REF!+7</f>
        <v>#REF!</v>
      </c>
      <c r="K494" s="70" t="e">
        <f>Table58[[#This Row],[Envisaged publishing date]]+21</f>
        <v>#REF!</v>
      </c>
      <c r="L494" s="70" t="e">
        <f>Table58[[#This Row],[Envisaged closing date of bid]]+7</f>
        <v>#REF!</v>
      </c>
      <c r="M494" s="70" t="e">
        <f>Table58[[#This Row],[Envisaged Bid response Screening]]+90</f>
        <v>#REF!</v>
      </c>
      <c r="N494" s="70" t="e">
        <f>Table58[[#This Row],[Envisaged Bid Award]]+9</f>
        <v>#REF!</v>
      </c>
      <c r="O494" s="70" t="e">
        <f>Table58[[#This Row],[Envisaged Contract Signature Date]]</f>
        <v>#REF!</v>
      </c>
    </row>
    <row r="495" spans="1:15" ht="28.8" x14ac:dyDescent="0.3">
      <c r="A495" t="s">
        <v>408</v>
      </c>
      <c r="B495" s="69" t="s">
        <v>407</v>
      </c>
      <c r="C495" s="69" t="s">
        <v>22</v>
      </c>
      <c r="D495" t="s">
        <v>139</v>
      </c>
      <c r="E495" s="69" t="s">
        <v>406</v>
      </c>
      <c r="F495" t="s">
        <v>114</v>
      </c>
      <c r="G495" s="69" t="s">
        <v>402</v>
      </c>
      <c r="H495" s="69" t="s">
        <v>149</v>
      </c>
      <c r="I495" s="69" t="s">
        <v>111</v>
      </c>
      <c r="J495" s="70" t="e">
        <f>#REF!+7</f>
        <v>#REF!</v>
      </c>
      <c r="K495" s="70" t="e">
        <f>Table58[[#This Row],[Envisaged publishing date]]+21</f>
        <v>#REF!</v>
      </c>
      <c r="L495" s="70" t="e">
        <f>Table58[[#This Row],[Envisaged closing date of bid]]+7</f>
        <v>#REF!</v>
      </c>
      <c r="M495" s="70" t="e">
        <f>Table58[[#This Row],[Envisaged Bid response Screening]]+90</f>
        <v>#REF!</v>
      </c>
      <c r="N495" s="70" t="e">
        <f>Table58[[#This Row],[Envisaged Bid Award]]+9</f>
        <v>#REF!</v>
      </c>
      <c r="O495" s="70" t="e">
        <f>Table58[[#This Row],[Envisaged Contract Signature Date]]</f>
        <v>#REF!</v>
      </c>
    </row>
    <row r="496" spans="1:15" ht="28.8" x14ac:dyDescent="0.3">
      <c r="A496" t="s">
        <v>405</v>
      </c>
      <c r="B496" s="69" t="s">
        <v>404</v>
      </c>
      <c r="C496" s="69" t="s">
        <v>82</v>
      </c>
      <c r="D496" t="s">
        <v>139</v>
      </c>
      <c r="E496" s="69" t="s">
        <v>403</v>
      </c>
      <c r="F496" t="s">
        <v>114</v>
      </c>
      <c r="G496" s="69" t="s">
        <v>402</v>
      </c>
      <c r="H496" s="69" t="s">
        <v>112</v>
      </c>
      <c r="I496" s="69" t="s">
        <v>111</v>
      </c>
      <c r="J496" s="70" t="e">
        <f>#REF!+7</f>
        <v>#REF!</v>
      </c>
      <c r="K496" s="70" t="e">
        <f>Table58[[#This Row],[Envisaged publishing date]]+21</f>
        <v>#REF!</v>
      </c>
      <c r="L496" s="70" t="e">
        <f>Table58[[#This Row],[Envisaged closing date of bid]]+7</f>
        <v>#REF!</v>
      </c>
      <c r="M496" s="70" t="e">
        <f>Table58[[#This Row],[Envisaged Bid response Screening]]+90</f>
        <v>#REF!</v>
      </c>
      <c r="N496" s="70" t="e">
        <f>Table58[[#This Row],[Envisaged Bid Award]]+9</f>
        <v>#REF!</v>
      </c>
      <c r="O496" s="70" t="e">
        <f>Table58[[#This Row],[Envisaged Contract Signature Date]]</f>
        <v>#REF!</v>
      </c>
    </row>
    <row r="497" spans="1:15" ht="28.8" x14ac:dyDescent="0.3">
      <c r="A497" t="s">
        <v>401</v>
      </c>
      <c r="B497" s="69" t="s">
        <v>400</v>
      </c>
      <c r="C497" s="69" t="s">
        <v>11</v>
      </c>
      <c r="D497" t="s">
        <v>127</v>
      </c>
      <c r="E497" s="69" t="s">
        <v>397</v>
      </c>
      <c r="F497" t="s">
        <v>151</v>
      </c>
      <c r="G497" s="69" t="s">
        <v>220</v>
      </c>
      <c r="H497" s="69" t="s">
        <v>149</v>
      </c>
      <c r="I497" s="69" t="s">
        <v>111</v>
      </c>
      <c r="J497" s="70" t="e">
        <f>#REF!+7</f>
        <v>#REF!</v>
      </c>
      <c r="K497" s="70" t="e">
        <f>Table58[[#This Row],[Envisaged publishing date]]+21</f>
        <v>#REF!</v>
      </c>
      <c r="L497" s="70" t="e">
        <f>Table58[[#This Row],[Envisaged closing date of bid]]+7</f>
        <v>#REF!</v>
      </c>
      <c r="M497" s="70" t="e">
        <f>Table58[[#This Row],[Envisaged Bid response Screening]]+90</f>
        <v>#REF!</v>
      </c>
      <c r="N497" s="70" t="e">
        <f>Table58[[#This Row],[Envisaged Bid Award]]+9</f>
        <v>#REF!</v>
      </c>
      <c r="O497" s="70" t="e">
        <f>Table58[[#This Row],[Envisaged Contract Signature Date]]</f>
        <v>#REF!</v>
      </c>
    </row>
    <row r="498" spans="1:15" ht="28.8" x14ac:dyDescent="0.3">
      <c r="A498" t="s">
        <v>399</v>
      </c>
      <c r="B498" s="69" t="s">
        <v>398</v>
      </c>
      <c r="C498" s="69" t="s">
        <v>4</v>
      </c>
      <c r="D498" t="s">
        <v>127</v>
      </c>
      <c r="E498" s="69" t="s">
        <v>397</v>
      </c>
      <c r="F498" t="s">
        <v>151</v>
      </c>
      <c r="G498" s="69" t="s">
        <v>220</v>
      </c>
      <c r="H498" s="69" t="s">
        <v>149</v>
      </c>
      <c r="I498" s="69" t="s">
        <v>111</v>
      </c>
      <c r="J498" s="70" t="e">
        <f>#REF!+7</f>
        <v>#REF!</v>
      </c>
      <c r="K498" s="70" t="e">
        <f>Table58[[#This Row],[Envisaged publishing date]]+21</f>
        <v>#REF!</v>
      </c>
      <c r="L498" s="70" t="e">
        <f>Table58[[#This Row],[Envisaged closing date of bid]]+7</f>
        <v>#REF!</v>
      </c>
      <c r="M498" s="70" t="e">
        <f>Table58[[#This Row],[Envisaged Bid response Screening]]+90</f>
        <v>#REF!</v>
      </c>
      <c r="N498" s="70" t="e">
        <f>Table58[[#This Row],[Envisaged Bid Award]]+9</f>
        <v>#REF!</v>
      </c>
      <c r="O498" s="70" t="e">
        <f>Table58[[#This Row],[Envisaged Contract Signature Date]]</f>
        <v>#REF!</v>
      </c>
    </row>
    <row r="499" spans="1:15" ht="43.2" x14ac:dyDescent="0.3">
      <c r="A499" t="s">
        <v>396</v>
      </c>
      <c r="B499" s="69" t="s">
        <v>395</v>
      </c>
      <c r="C499" s="69" t="s">
        <v>82</v>
      </c>
      <c r="D499" t="s">
        <v>156</v>
      </c>
      <c r="E499" s="69" t="s">
        <v>155</v>
      </c>
      <c r="F499" t="s">
        <v>151</v>
      </c>
      <c r="G499" s="69" t="s">
        <v>197</v>
      </c>
      <c r="H499" s="69" t="s">
        <v>149</v>
      </c>
      <c r="I499" s="69" t="s">
        <v>111</v>
      </c>
      <c r="J499" s="70" t="e">
        <f>#REF!+7</f>
        <v>#REF!</v>
      </c>
      <c r="K499" s="70" t="e">
        <f>Table58[[#This Row],[Envisaged publishing date]]+21</f>
        <v>#REF!</v>
      </c>
      <c r="L499" s="70" t="e">
        <f>Table58[[#This Row],[Envisaged closing date of bid]]+7</f>
        <v>#REF!</v>
      </c>
      <c r="M499" s="70" t="e">
        <f>Table58[[#This Row],[Envisaged Bid response Screening]]+90</f>
        <v>#REF!</v>
      </c>
      <c r="N499" s="70" t="e">
        <f>Table58[[#This Row],[Envisaged Bid Award]]+9</f>
        <v>#REF!</v>
      </c>
      <c r="O499" s="70" t="e">
        <f>Table58[[#This Row],[Envisaged Contract Signature Date]]</f>
        <v>#REF!</v>
      </c>
    </row>
    <row r="500" spans="1:15" ht="28.8" x14ac:dyDescent="0.3">
      <c r="A500" t="s">
        <v>394</v>
      </c>
      <c r="B500" s="69" t="s">
        <v>393</v>
      </c>
      <c r="C500" s="69" t="s">
        <v>82</v>
      </c>
      <c r="D500" t="s">
        <v>123</v>
      </c>
      <c r="F500" t="s">
        <v>114</v>
      </c>
      <c r="G500" s="69" t="s">
        <v>162</v>
      </c>
      <c r="H500" s="69" t="s">
        <v>149</v>
      </c>
      <c r="I500" s="69" t="s">
        <v>111</v>
      </c>
      <c r="J500" s="70" t="e">
        <f>#REF!+7</f>
        <v>#REF!</v>
      </c>
      <c r="K500" s="70" t="e">
        <f>Table58[[#This Row],[Envisaged publishing date]]+21</f>
        <v>#REF!</v>
      </c>
      <c r="L500" s="70" t="e">
        <f>Table58[[#This Row],[Envisaged closing date of bid]]+7</f>
        <v>#REF!</v>
      </c>
      <c r="M500" s="70" t="e">
        <f>Table58[[#This Row],[Envisaged Bid response Screening]]+90</f>
        <v>#REF!</v>
      </c>
      <c r="N500" s="70" t="e">
        <f>Table58[[#This Row],[Envisaged Bid Award]]+9</f>
        <v>#REF!</v>
      </c>
      <c r="O500" s="70" t="e">
        <f>Table58[[#This Row],[Envisaged Contract Signature Date]]</f>
        <v>#REF!</v>
      </c>
    </row>
    <row r="501" spans="1:15" ht="28.8" x14ac:dyDescent="0.3">
      <c r="A501" t="s">
        <v>392</v>
      </c>
      <c r="B501" s="69" t="s">
        <v>391</v>
      </c>
      <c r="C501" s="69" t="s">
        <v>82</v>
      </c>
      <c r="D501" t="s">
        <v>116</v>
      </c>
      <c r="E501" s="69" t="s">
        <v>390</v>
      </c>
      <c r="F501" t="s">
        <v>114</v>
      </c>
      <c r="G501" s="69" t="s">
        <v>179</v>
      </c>
      <c r="H501" s="69" t="s">
        <v>149</v>
      </c>
      <c r="I501" s="69" t="s">
        <v>111</v>
      </c>
      <c r="J501" s="70" t="e">
        <f>#REF!+7</f>
        <v>#REF!</v>
      </c>
      <c r="K501" s="70" t="e">
        <f>Table58[[#This Row],[Envisaged publishing date]]+21</f>
        <v>#REF!</v>
      </c>
      <c r="L501" s="70" t="e">
        <f>Table58[[#This Row],[Envisaged closing date of bid]]+7</f>
        <v>#REF!</v>
      </c>
      <c r="M501" s="70" t="e">
        <f>Table58[[#This Row],[Envisaged Bid response Screening]]+90</f>
        <v>#REF!</v>
      </c>
      <c r="N501" s="70" t="e">
        <f>Table58[[#This Row],[Envisaged Bid Award]]+9</f>
        <v>#REF!</v>
      </c>
      <c r="O501" s="70" t="e">
        <f>Table58[[#This Row],[Envisaged Contract Signature Date]]</f>
        <v>#REF!</v>
      </c>
    </row>
    <row r="502" spans="1:15" x14ac:dyDescent="0.3">
      <c r="A502" t="s">
        <v>389</v>
      </c>
      <c r="B502" s="69" t="s">
        <v>388</v>
      </c>
      <c r="C502" s="69" t="s">
        <v>82</v>
      </c>
      <c r="D502" t="s">
        <v>123</v>
      </c>
      <c r="F502" t="s">
        <v>114</v>
      </c>
      <c r="G502" s="69" t="s">
        <v>273</v>
      </c>
      <c r="H502" s="69" t="s">
        <v>149</v>
      </c>
      <c r="I502" s="69" t="s">
        <v>111</v>
      </c>
      <c r="J502" s="70" t="e">
        <f>#REF!+7</f>
        <v>#REF!</v>
      </c>
      <c r="K502" s="70" t="e">
        <f>Table58[[#This Row],[Envisaged publishing date]]+21</f>
        <v>#REF!</v>
      </c>
      <c r="L502" s="70" t="e">
        <f>Table58[[#This Row],[Envisaged closing date of bid]]+7</f>
        <v>#REF!</v>
      </c>
      <c r="M502" s="70" t="e">
        <f>Table58[[#This Row],[Envisaged Bid response Screening]]+90</f>
        <v>#REF!</v>
      </c>
      <c r="N502" s="70" t="e">
        <f>Table58[[#This Row],[Envisaged Bid Award]]+9</f>
        <v>#REF!</v>
      </c>
      <c r="O502" s="70" t="e">
        <f>Table58[[#This Row],[Envisaged Contract Signature Date]]</f>
        <v>#REF!</v>
      </c>
    </row>
    <row r="503" spans="1:15" x14ac:dyDescent="0.3">
      <c r="A503" t="s">
        <v>387</v>
      </c>
      <c r="B503" s="71" t="s">
        <v>386</v>
      </c>
      <c r="C503" s="69" t="s">
        <v>9</v>
      </c>
      <c r="D503" t="s">
        <v>123</v>
      </c>
      <c r="F503" t="s">
        <v>114</v>
      </c>
      <c r="G503" s="69" t="s">
        <v>273</v>
      </c>
      <c r="H503" s="69" t="s">
        <v>149</v>
      </c>
      <c r="I503" s="69" t="s">
        <v>111</v>
      </c>
      <c r="J503" s="70" t="e">
        <f>#REF!+7</f>
        <v>#REF!</v>
      </c>
      <c r="K503" s="70" t="e">
        <f>Table58[[#This Row],[Envisaged publishing date]]+21</f>
        <v>#REF!</v>
      </c>
      <c r="L503" s="70" t="e">
        <f>Table58[[#This Row],[Envisaged closing date of bid]]+7</f>
        <v>#REF!</v>
      </c>
      <c r="M503" s="70" t="e">
        <f>Table58[[#This Row],[Envisaged Bid response Screening]]+90</f>
        <v>#REF!</v>
      </c>
      <c r="N503" s="70" t="e">
        <f>Table58[[#This Row],[Envisaged Bid Award]]+9</f>
        <v>#REF!</v>
      </c>
      <c r="O503" s="70" t="e">
        <f>Table58[[#This Row],[Envisaged Contract Signature Date]]</f>
        <v>#REF!</v>
      </c>
    </row>
    <row r="504" spans="1:15" x14ac:dyDescent="0.3">
      <c r="A504" t="s">
        <v>385</v>
      </c>
      <c r="B504" s="69" t="s">
        <v>384</v>
      </c>
      <c r="C504" s="69" t="s">
        <v>78</v>
      </c>
      <c r="D504" t="s">
        <v>123</v>
      </c>
      <c r="F504" t="s">
        <v>114</v>
      </c>
      <c r="G504" s="69" t="s">
        <v>273</v>
      </c>
      <c r="H504" s="69" t="s">
        <v>149</v>
      </c>
      <c r="I504" s="69" t="s">
        <v>111</v>
      </c>
      <c r="J504" s="70" t="e">
        <f>#REF!+7</f>
        <v>#REF!</v>
      </c>
      <c r="K504" s="70" t="e">
        <f>Table58[[#This Row],[Envisaged publishing date]]+21</f>
        <v>#REF!</v>
      </c>
      <c r="L504" s="70" t="e">
        <f>Table58[[#This Row],[Envisaged closing date of bid]]+7</f>
        <v>#REF!</v>
      </c>
      <c r="M504" s="70" t="e">
        <f>Table58[[#This Row],[Envisaged Bid response Screening]]+90</f>
        <v>#REF!</v>
      </c>
      <c r="N504" s="70" t="e">
        <f>Table58[[#This Row],[Envisaged Bid Award]]+9</f>
        <v>#REF!</v>
      </c>
      <c r="O504" s="70" t="e">
        <f>Table58[[#This Row],[Envisaged Contract Signature Date]]</f>
        <v>#REF!</v>
      </c>
    </row>
    <row r="505" spans="1:15" x14ac:dyDescent="0.3">
      <c r="A505" t="s">
        <v>383</v>
      </c>
      <c r="B505" s="69" t="s">
        <v>382</v>
      </c>
      <c r="C505" s="69" t="s">
        <v>78</v>
      </c>
      <c r="D505" t="s">
        <v>123</v>
      </c>
      <c r="F505" t="s">
        <v>114</v>
      </c>
      <c r="G505" s="69" t="s">
        <v>273</v>
      </c>
      <c r="H505" s="69" t="s">
        <v>149</v>
      </c>
      <c r="I505" s="69" t="s">
        <v>111</v>
      </c>
      <c r="J505" s="70" t="e">
        <f>#REF!+7</f>
        <v>#REF!</v>
      </c>
      <c r="K505" s="70" t="e">
        <f>Table58[[#This Row],[Envisaged publishing date]]+21</f>
        <v>#REF!</v>
      </c>
      <c r="L505" s="70" t="e">
        <f>Table58[[#This Row],[Envisaged closing date of bid]]+7</f>
        <v>#REF!</v>
      </c>
      <c r="M505" s="70" t="e">
        <f>Table58[[#This Row],[Envisaged Bid response Screening]]+90</f>
        <v>#REF!</v>
      </c>
      <c r="N505" s="70" t="e">
        <f>Table58[[#This Row],[Envisaged Bid Award]]+9</f>
        <v>#REF!</v>
      </c>
      <c r="O505" s="70" t="e">
        <f>Table58[[#This Row],[Envisaged Contract Signature Date]]</f>
        <v>#REF!</v>
      </c>
    </row>
    <row r="506" spans="1:15" ht="28.8" x14ac:dyDescent="0.3">
      <c r="A506" t="s">
        <v>381</v>
      </c>
      <c r="B506" s="69" t="s">
        <v>380</v>
      </c>
      <c r="C506" s="69" t="s">
        <v>78</v>
      </c>
      <c r="D506" t="s">
        <v>123</v>
      </c>
      <c r="F506" t="s">
        <v>114</v>
      </c>
      <c r="G506" s="69" t="s">
        <v>273</v>
      </c>
      <c r="H506" s="69" t="s">
        <v>149</v>
      </c>
      <c r="I506" s="69" t="s">
        <v>111</v>
      </c>
      <c r="J506" s="70" t="e">
        <f>#REF!+7</f>
        <v>#REF!</v>
      </c>
      <c r="K506" s="70" t="e">
        <f>Table58[[#This Row],[Envisaged publishing date]]+21</f>
        <v>#REF!</v>
      </c>
      <c r="L506" s="70" t="e">
        <f>Table58[[#This Row],[Envisaged closing date of bid]]+7</f>
        <v>#REF!</v>
      </c>
      <c r="M506" s="70" t="e">
        <f>Table58[[#This Row],[Envisaged Bid response Screening]]+90</f>
        <v>#REF!</v>
      </c>
      <c r="N506" s="70" t="e">
        <f>Table58[[#This Row],[Envisaged Bid Award]]+9</f>
        <v>#REF!</v>
      </c>
      <c r="O506" s="70" t="e">
        <f>Table58[[#This Row],[Envisaged Contract Signature Date]]</f>
        <v>#REF!</v>
      </c>
    </row>
    <row r="507" spans="1:15" x14ac:dyDescent="0.3">
      <c r="A507" t="s">
        <v>379</v>
      </c>
      <c r="B507" s="69" t="s">
        <v>378</v>
      </c>
      <c r="C507" s="69" t="s">
        <v>78</v>
      </c>
      <c r="D507" t="s">
        <v>123</v>
      </c>
      <c r="F507" t="s">
        <v>114</v>
      </c>
      <c r="G507" s="69" t="s">
        <v>273</v>
      </c>
      <c r="H507" s="69" t="s">
        <v>149</v>
      </c>
      <c r="I507" s="69" t="s">
        <v>111</v>
      </c>
      <c r="J507" s="70" t="e">
        <f>#REF!+7</f>
        <v>#REF!</v>
      </c>
      <c r="K507" s="70" t="e">
        <f>Table58[[#This Row],[Envisaged publishing date]]+21</f>
        <v>#REF!</v>
      </c>
      <c r="L507" s="70" t="e">
        <f>Table58[[#This Row],[Envisaged closing date of bid]]+7</f>
        <v>#REF!</v>
      </c>
      <c r="M507" s="70" t="e">
        <f>Table58[[#This Row],[Envisaged Bid response Screening]]+90</f>
        <v>#REF!</v>
      </c>
      <c r="N507" s="70" t="e">
        <f>Table58[[#This Row],[Envisaged Bid Award]]+9</f>
        <v>#REF!</v>
      </c>
      <c r="O507" s="70" t="e">
        <f>Table58[[#This Row],[Envisaged Contract Signature Date]]</f>
        <v>#REF!</v>
      </c>
    </row>
    <row r="508" spans="1:15" ht="28.8" x14ac:dyDescent="0.3">
      <c r="A508" t="s">
        <v>377</v>
      </c>
      <c r="B508" s="69" t="s">
        <v>376</v>
      </c>
      <c r="C508" s="69" t="s">
        <v>78</v>
      </c>
      <c r="D508" t="s">
        <v>123</v>
      </c>
      <c r="F508" t="s">
        <v>114</v>
      </c>
      <c r="G508" s="69" t="s">
        <v>273</v>
      </c>
      <c r="H508" s="69" t="s">
        <v>149</v>
      </c>
      <c r="I508" s="69" t="s">
        <v>111</v>
      </c>
      <c r="J508" s="70" t="e">
        <f>#REF!+7</f>
        <v>#REF!</v>
      </c>
      <c r="K508" s="70" t="e">
        <f>Table58[[#This Row],[Envisaged publishing date]]+21</f>
        <v>#REF!</v>
      </c>
      <c r="L508" s="70" t="e">
        <f>Table58[[#This Row],[Envisaged closing date of bid]]+7</f>
        <v>#REF!</v>
      </c>
      <c r="M508" s="70" t="e">
        <f>Table58[[#This Row],[Envisaged Bid response Screening]]+90</f>
        <v>#REF!</v>
      </c>
      <c r="N508" s="70" t="e">
        <f>Table58[[#This Row],[Envisaged Bid Award]]+9</f>
        <v>#REF!</v>
      </c>
      <c r="O508" s="70" t="e">
        <f>Table58[[#This Row],[Envisaged Contract Signature Date]]</f>
        <v>#REF!</v>
      </c>
    </row>
    <row r="509" spans="1:15" ht="28.8" x14ac:dyDescent="0.3">
      <c r="A509" t="s">
        <v>375</v>
      </c>
      <c r="B509" s="69" t="s">
        <v>374</v>
      </c>
      <c r="C509" s="69" t="s">
        <v>78</v>
      </c>
      <c r="D509" t="s">
        <v>123</v>
      </c>
      <c r="F509" t="s">
        <v>114</v>
      </c>
      <c r="G509" s="69" t="s">
        <v>273</v>
      </c>
      <c r="H509" s="69" t="s">
        <v>149</v>
      </c>
      <c r="I509" s="69" t="s">
        <v>111</v>
      </c>
      <c r="J509" s="70" t="e">
        <f>#REF!+7</f>
        <v>#REF!</v>
      </c>
      <c r="K509" s="70" t="e">
        <f>Table58[[#This Row],[Envisaged publishing date]]+21</f>
        <v>#REF!</v>
      </c>
      <c r="L509" s="70" t="e">
        <f>Table58[[#This Row],[Envisaged closing date of bid]]+7</f>
        <v>#REF!</v>
      </c>
      <c r="M509" s="70" t="e">
        <f>Table58[[#This Row],[Envisaged Bid response Screening]]+90</f>
        <v>#REF!</v>
      </c>
      <c r="N509" s="70" t="e">
        <f>Table58[[#This Row],[Envisaged Bid Award]]+9</f>
        <v>#REF!</v>
      </c>
      <c r="O509" s="70" t="e">
        <f>Table58[[#This Row],[Envisaged Contract Signature Date]]</f>
        <v>#REF!</v>
      </c>
    </row>
    <row r="510" spans="1:15" x14ac:dyDescent="0.3">
      <c r="A510" t="s">
        <v>373</v>
      </c>
      <c r="B510" s="69" t="s">
        <v>372</v>
      </c>
      <c r="C510" s="69" t="s">
        <v>78</v>
      </c>
      <c r="D510" t="s">
        <v>123</v>
      </c>
      <c r="F510" t="s">
        <v>114</v>
      </c>
      <c r="G510" s="69" t="s">
        <v>273</v>
      </c>
      <c r="H510" s="69" t="s">
        <v>149</v>
      </c>
      <c r="I510" s="69" t="s">
        <v>111</v>
      </c>
      <c r="J510" s="70" t="e">
        <f>#REF!+7</f>
        <v>#REF!</v>
      </c>
      <c r="K510" s="70" t="e">
        <f>Table58[[#This Row],[Envisaged publishing date]]+21</f>
        <v>#REF!</v>
      </c>
      <c r="L510" s="70" t="e">
        <f>Table58[[#This Row],[Envisaged closing date of bid]]+7</f>
        <v>#REF!</v>
      </c>
      <c r="M510" s="70" t="e">
        <f>Table58[[#This Row],[Envisaged Bid response Screening]]+90</f>
        <v>#REF!</v>
      </c>
      <c r="N510" s="70" t="e">
        <f>Table58[[#This Row],[Envisaged Bid Award]]+9</f>
        <v>#REF!</v>
      </c>
      <c r="O510" s="70" t="e">
        <f>Table58[[#This Row],[Envisaged Contract Signature Date]]</f>
        <v>#REF!</v>
      </c>
    </row>
    <row r="511" spans="1:15" ht="28.8" x14ac:dyDescent="0.3">
      <c r="A511" t="s">
        <v>371</v>
      </c>
      <c r="B511" s="69" t="s">
        <v>370</v>
      </c>
      <c r="C511" s="69" t="s">
        <v>78</v>
      </c>
      <c r="D511" t="s">
        <v>123</v>
      </c>
      <c r="F511" t="s">
        <v>114</v>
      </c>
      <c r="G511" s="69" t="s">
        <v>273</v>
      </c>
      <c r="H511" s="69" t="s">
        <v>149</v>
      </c>
      <c r="I511" s="69" t="s">
        <v>111</v>
      </c>
      <c r="J511" s="70" t="e">
        <f>#REF!+7</f>
        <v>#REF!</v>
      </c>
      <c r="K511" s="70" t="e">
        <f>Table58[[#This Row],[Envisaged publishing date]]+21</f>
        <v>#REF!</v>
      </c>
      <c r="L511" s="70" t="e">
        <f>Table58[[#This Row],[Envisaged closing date of bid]]+7</f>
        <v>#REF!</v>
      </c>
      <c r="M511" s="70" t="e">
        <f>Table58[[#This Row],[Envisaged Bid response Screening]]+90</f>
        <v>#REF!</v>
      </c>
      <c r="N511" s="70" t="e">
        <f>Table58[[#This Row],[Envisaged Bid Award]]+9</f>
        <v>#REF!</v>
      </c>
      <c r="O511" s="70" t="e">
        <f>Table58[[#This Row],[Envisaged Contract Signature Date]]</f>
        <v>#REF!</v>
      </c>
    </row>
    <row r="512" spans="1:15" x14ac:dyDescent="0.3">
      <c r="A512" t="s">
        <v>369</v>
      </c>
      <c r="B512" s="69" t="s">
        <v>368</v>
      </c>
      <c r="C512" s="69" t="s">
        <v>78</v>
      </c>
      <c r="D512" t="s">
        <v>123</v>
      </c>
      <c r="F512" t="s">
        <v>114</v>
      </c>
      <c r="G512" s="69" t="s">
        <v>273</v>
      </c>
      <c r="H512" s="69" t="s">
        <v>149</v>
      </c>
      <c r="I512" s="69" t="s">
        <v>111</v>
      </c>
      <c r="J512" s="70" t="e">
        <f>#REF!+7</f>
        <v>#REF!</v>
      </c>
      <c r="K512" s="70" t="e">
        <f>Table58[[#This Row],[Envisaged publishing date]]+21</f>
        <v>#REF!</v>
      </c>
      <c r="L512" s="70" t="e">
        <f>Table58[[#This Row],[Envisaged closing date of bid]]+7</f>
        <v>#REF!</v>
      </c>
      <c r="M512" s="70" t="e">
        <f>Table58[[#This Row],[Envisaged Bid response Screening]]+90</f>
        <v>#REF!</v>
      </c>
      <c r="N512" s="70" t="e">
        <f>Table58[[#This Row],[Envisaged Bid Award]]+9</f>
        <v>#REF!</v>
      </c>
      <c r="O512" s="70" t="e">
        <f>Table58[[#This Row],[Envisaged Contract Signature Date]]</f>
        <v>#REF!</v>
      </c>
    </row>
    <row r="513" spans="1:15" x14ac:dyDescent="0.3">
      <c r="A513" t="s">
        <v>367</v>
      </c>
      <c r="B513" s="69" t="s">
        <v>366</v>
      </c>
      <c r="C513" s="69" t="s">
        <v>5</v>
      </c>
      <c r="D513" t="s">
        <v>123</v>
      </c>
      <c r="F513" t="s">
        <v>114</v>
      </c>
      <c r="G513" s="69" t="s">
        <v>273</v>
      </c>
      <c r="H513" s="69" t="s">
        <v>149</v>
      </c>
      <c r="I513" s="69" t="s">
        <v>111</v>
      </c>
      <c r="J513" s="70" t="e">
        <f>#REF!+7</f>
        <v>#REF!</v>
      </c>
      <c r="K513" s="70" t="e">
        <f>Table58[[#This Row],[Envisaged publishing date]]+21</f>
        <v>#REF!</v>
      </c>
      <c r="L513" s="70" t="e">
        <f>Table58[[#This Row],[Envisaged closing date of bid]]+7</f>
        <v>#REF!</v>
      </c>
      <c r="M513" s="70" t="e">
        <f>Table58[[#This Row],[Envisaged Bid response Screening]]+90</f>
        <v>#REF!</v>
      </c>
      <c r="N513" s="70" t="e">
        <f>Table58[[#This Row],[Envisaged Bid Award]]+9</f>
        <v>#REF!</v>
      </c>
      <c r="O513" s="70" t="e">
        <f>Table58[[#This Row],[Envisaged Contract Signature Date]]</f>
        <v>#REF!</v>
      </c>
    </row>
    <row r="514" spans="1:15" ht="28.8" x14ac:dyDescent="0.3">
      <c r="A514" t="s">
        <v>365</v>
      </c>
      <c r="B514" s="69" t="s">
        <v>364</v>
      </c>
      <c r="C514" s="69" t="s">
        <v>78</v>
      </c>
      <c r="D514" t="s">
        <v>123</v>
      </c>
      <c r="F514" t="s">
        <v>114</v>
      </c>
      <c r="G514" s="69" t="s">
        <v>273</v>
      </c>
      <c r="H514" s="69" t="s">
        <v>149</v>
      </c>
      <c r="I514" s="69" t="s">
        <v>111</v>
      </c>
      <c r="J514" s="70" t="e">
        <f>#REF!+7</f>
        <v>#REF!</v>
      </c>
      <c r="K514" s="70" t="e">
        <f>Table58[[#This Row],[Envisaged publishing date]]+21</f>
        <v>#REF!</v>
      </c>
      <c r="L514" s="70" t="e">
        <f>Table58[[#This Row],[Envisaged closing date of bid]]+7</f>
        <v>#REF!</v>
      </c>
      <c r="M514" s="70" t="e">
        <f>Table58[[#This Row],[Envisaged Bid response Screening]]+90</f>
        <v>#REF!</v>
      </c>
      <c r="N514" s="70" t="e">
        <f>Table58[[#This Row],[Envisaged Bid Award]]+9</f>
        <v>#REF!</v>
      </c>
      <c r="O514" s="70" t="e">
        <f>Table58[[#This Row],[Envisaged Contract Signature Date]]</f>
        <v>#REF!</v>
      </c>
    </row>
    <row r="515" spans="1:15" ht="28.8" x14ac:dyDescent="0.3">
      <c r="A515" t="s">
        <v>363</v>
      </c>
      <c r="B515" s="69" t="s">
        <v>362</v>
      </c>
      <c r="C515" s="69" t="s">
        <v>78</v>
      </c>
      <c r="D515" t="s">
        <v>116</v>
      </c>
      <c r="F515" t="s">
        <v>114</v>
      </c>
      <c r="G515" s="69" t="s">
        <v>273</v>
      </c>
      <c r="H515" s="69" t="s">
        <v>149</v>
      </c>
      <c r="I515" s="69" t="s">
        <v>111</v>
      </c>
      <c r="J515" s="70" t="e">
        <f>#REF!+7</f>
        <v>#REF!</v>
      </c>
      <c r="K515" s="70" t="e">
        <f>Table58[[#This Row],[Envisaged publishing date]]+21</f>
        <v>#REF!</v>
      </c>
      <c r="L515" s="70" t="e">
        <f>Table58[[#This Row],[Envisaged closing date of bid]]+7</f>
        <v>#REF!</v>
      </c>
      <c r="M515" s="70" t="e">
        <f>Table58[[#This Row],[Envisaged Bid response Screening]]+90</f>
        <v>#REF!</v>
      </c>
      <c r="N515" s="70" t="e">
        <f>Table58[[#This Row],[Envisaged Bid Award]]+9</f>
        <v>#REF!</v>
      </c>
      <c r="O515" s="70" t="e">
        <f>Table58[[#This Row],[Envisaged Contract Signature Date]]</f>
        <v>#REF!</v>
      </c>
    </row>
    <row r="516" spans="1:15" ht="28.8" x14ac:dyDescent="0.3">
      <c r="A516" t="s">
        <v>361</v>
      </c>
      <c r="B516" s="69" t="s">
        <v>360</v>
      </c>
      <c r="C516" s="69" t="s">
        <v>78</v>
      </c>
      <c r="D516" t="s">
        <v>123</v>
      </c>
      <c r="F516" t="s">
        <v>114</v>
      </c>
      <c r="G516" s="69" t="s">
        <v>273</v>
      </c>
      <c r="H516" s="69" t="s">
        <v>149</v>
      </c>
      <c r="I516" s="69" t="s">
        <v>111</v>
      </c>
      <c r="J516" s="70" t="e">
        <f>#REF!+7</f>
        <v>#REF!</v>
      </c>
      <c r="K516" s="70" t="e">
        <f>Table58[[#This Row],[Envisaged publishing date]]+21</f>
        <v>#REF!</v>
      </c>
      <c r="L516" s="70" t="e">
        <f>Table58[[#This Row],[Envisaged closing date of bid]]+7</f>
        <v>#REF!</v>
      </c>
      <c r="M516" s="70" t="e">
        <f>Table58[[#This Row],[Envisaged Bid response Screening]]+90</f>
        <v>#REF!</v>
      </c>
      <c r="N516" s="70" t="e">
        <f>Table58[[#This Row],[Envisaged Bid Award]]+9</f>
        <v>#REF!</v>
      </c>
      <c r="O516" s="70" t="e">
        <f>Table58[[#This Row],[Envisaged Contract Signature Date]]</f>
        <v>#REF!</v>
      </c>
    </row>
    <row r="517" spans="1:15" x14ac:dyDescent="0.3">
      <c r="A517" t="s">
        <v>359</v>
      </c>
      <c r="B517" s="69" t="s">
        <v>358</v>
      </c>
      <c r="C517" s="69" t="s">
        <v>78</v>
      </c>
      <c r="D517" t="s">
        <v>123</v>
      </c>
      <c r="F517" t="s">
        <v>114</v>
      </c>
      <c r="G517" s="69" t="s">
        <v>273</v>
      </c>
      <c r="H517" s="69" t="s">
        <v>149</v>
      </c>
      <c r="I517" s="69" t="s">
        <v>111</v>
      </c>
      <c r="J517" s="70" t="e">
        <f>#REF!+7</f>
        <v>#REF!</v>
      </c>
      <c r="K517" s="70" t="e">
        <f>Table58[[#This Row],[Envisaged publishing date]]+21</f>
        <v>#REF!</v>
      </c>
      <c r="L517" s="70" t="e">
        <f>Table58[[#This Row],[Envisaged closing date of bid]]+7</f>
        <v>#REF!</v>
      </c>
      <c r="M517" s="70" t="e">
        <f>Table58[[#This Row],[Envisaged Bid response Screening]]+90</f>
        <v>#REF!</v>
      </c>
      <c r="N517" s="70" t="e">
        <f>Table58[[#This Row],[Envisaged Bid Award]]+9</f>
        <v>#REF!</v>
      </c>
      <c r="O517" s="70" t="e">
        <f>Table58[[#This Row],[Envisaged Contract Signature Date]]</f>
        <v>#REF!</v>
      </c>
    </row>
    <row r="518" spans="1:15" x14ac:dyDescent="0.3">
      <c r="A518" t="s">
        <v>357</v>
      </c>
      <c r="B518" s="69" t="s">
        <v>356</v>
      </c>
      <c r="C518" s="69" t="s">
        <v>7</v>
      </c>
      <c r="D518" t="s">
        <v>123</v>
      </c>
      <c r="F518" t="s">
        <v>114</v>
      </c>
      <c r="G518" s="69" t="s">
        <v>273</v>
      </c>
      <c r="H518" s="69" t="s">
        <v>149</v>
      </c>
      <c r="I518" s="69" t="s">
        <v>111</v>
      </c>
      <c r="J518" s="70" t="e">
        <f>#REF!+7</f>
        <v>#REF!</v>
      </c>
      <c r="K518" s="70" t="e">
        <f>Table58[[#This Row],[Envisaged publishing date]]+21</f>
        <v>#REF!</v>
      </c>
      <c r="L518" s="70" t="e">
        <f>Table58[[#This Row],[Envisaged closing date of bid]]+7</f>
        <v>#REF!</v>
      </c>
      <c r="M518" s="70" t="e">
        <f>Table58[[#This Row],[Envisaged Bid response Screening]]+90</f>
        <v>#REF!</v>
      </c>
      <c r="N518" s="70" t="e">
        <f>Table58[[#This Row],[Envisaged Bid Award]]+9</f>
        <v>#REF!</v>
      </c>
      <c r="O518" s="70" t="e">
        <f>Table58[[#This Row],[Envisaged Contract Signature Date]]</f>
        <v>#REF!</v>
      </c>
    </row>
    <row r="519" spans="1:15" x14ac:dyDescent="0.3">
      <c r="A519" t="s">
        <v>355</v>
      </c>
      <c r="B519" s="69" t="s">
        <v>354</v>
      </c>
      <c r="C519" s="69" t="s">
        <v>22</v>
      </c>
      <c r="D519" t="s">
        <v>266</v>
      </c>
      <c r="F519" t="s">
        <v>114</v>
      </c>
      <c r="G519" s="69" t="s">
        <v>273</v>
      </c>
      <c r="H519" s="69" t="s">
        <v>149</v>
      </c>
      <c r="I519" s="69" t="s">
        <v>111</v>
      </c>
      <c r="J519" s="70" t="e">
        <f>#REF!+7</f>
        <v>#REF!</v>
      </c>
      <c r="K519" s="70" t="e">
        <f>Table58[[#This Row],[Envisaged publishing date]]+21</f>
        <v>#REF!</v>
      </c>
      <c r="L519" s="70" t="e">
        <f>Table58[[#This Row],[Envisaged closing date of bid]]+7</f>
        <v>#REF!</v>
      </c>
      <c r="M519" s="70" t="e">
        <f>Table58[[#This Row],[Envisaged Bid response Screening]]+90</f>
        <v>#REF!</v>
      </c>
      <c r="N519" s="70" t="e">
        <f>Table58[[#This Row],[Envisaged Bid Award]]+9</f>
        <v>#REF!</v>
      </c>
      <c r="O519" s="70" t="e">
        <f>Table58[[#This Row],[Envisaged Contract Signature Date]]</f>
        <v>#REF!</v>
      </c>
    </row>
    <row r="520" spans="1:15" x14ac:dyDescent="0.3">
      <c r="A520" t="s">
        <v>353</v>
      </c>
      <c r="B520" s="69" t="s">
        <v>352</v>
      </c>
      <c r="C520" s="69" t="s">
        <v>22</v>
      </c>
      <c r="D520" t="s">
        <v>266</v>
      </c>
      <c r="F520" t="s">
        <v>114</v>
      </c>
      <c r="G520" s="69" t="s">
        <v>273</v>
      </c>
      <c r="H520" s="69" t="s">
        <v>149</v>
      </c>
      <c r="I520" s="69" t="s">
        <v>111</v>
      </c>
      <c r="J520" s="70" t="e">
        <f>#REF!+7</f>
        <v>#REF!</v>
      </c>
      <c r="K520" s="70" t="e">
        <f>Table58[[#This Row],[Envisaged publishing date]]+21</f>
        <v>#REF!</v>
      </c>
      <c r="L520" s="70" t="e">
        <f>Table58[[#This Row],[Envisaged closing date of bid]]+7</f>
        <v>#REF!</v>
      </c>
      <c r="M520" s="70" t="e">
        <f>Table58[[#This Row],[Envisaged Bid response Screening]]+90</f>
        <v>#REF!</v>
      </c>
      <c r="N520" s="70" t="e">
        <f>Table58[[#This Row],[Envisaged Bid Award]]+9</f>
        <v>#REF!</v>
      </c>
      <c r="O520" s="70" t="e">
        <f>Table58[[#This Row],[Envisaged Contract Signature Date]]</f>
        <v>#REF!</v>
      </c>
    </row>
    <row r="521" spans="1:15" ht="28.8" x14ac:dyDescent="0.3">
      <c r="A521" t="s">
        <v>351</v>
      </c>
      <c r="B521" s="69" t="s">
        <v>350</v>
      </c>
      <c r="C521" s="69" t="s">
        <v>20</v>
      </c>
      <c r="D521" t="s">
        <v>123</v>
      </c>
      <c r="F521" t="s">
        <v>114</v>
      </c>
      <c r="G521" s="69" t="s">
        <v>273</v>
      </c>
      <c r="H521" s="69" t="s">
        <v>149</v>
      </c>
      <c r="I521" s="69" t="s">
        <v>111</v>
      </c>
      <c r="J521" s="70" t="e">
        <f>#REF!+7</f>
        <v>#REF!</v>
      </c>
      <c r="K521" s="70" t="e">
        <f>Table58[[#This Row],[Envisaged publishing date]]+21</f>
        <v>#REF!</v>
      </c>
      <c r="L521" s="70" t="e">
        <f>Table58[[#This Row],[Envisaged closing date of bid]]+7</f>
        <v>#REF!</v>
      </c>
      <c r="M521" s="70" t="e">
        <f>Table58[[#This Row],[Envisaged Bid response Screening]]+90</f>
        <v>#REF!</v>
      </c>
      <c r="N521" s="70" t="e">
        <f>Table58[[#This Row],[Envisaged Bid Award]]+9</f>
        <v>#REF!</v>
      </c>
      <c r="O521" s="70" t="e">
        <f>Table58[[#This Row],[Envisaged Contract Signature Date]]</f>
        <v>#REF!</v>
      </c>
    </row>
    <row r="522" spans="1:15" x14ac:dyDescent="0.3">
      <c r="A522" t="s">
        <v>349</v>
      </c>
      <c r="B522" s="69" t="s">
        <v>348</v>
      </c>
      <c r="C522" s="69" t="s">
        <v>82</v>
      </c>
      <c r="D522" t="s">
        <v>123</v>
      </c>
      <c r="F522" t="s">
        <v>114</v>
      </c>
      <c r="G522" s="69" t="s">
        <v>273</v>
      </c>
      <c r="H522" s="69" t="s">
        <v>149</v>
      </c>
      <c r="I522" s="69" t="s">
        <v>111</v>
      </c>
      <c r="J522" s="70" t="e">
        <f>#REF!+7</f>
        <v>#REF!</v>
      </c>
      <c r="K522" s="70" t="e">
        <f>Table58[[#This Row],[Envisaged publishing date]]+21</f>
        <v>#REF!</v>
      </c>
      <c r="L522" s="70" t="e">
        <f>Table58[[#This Row],[Envisaged closing date of bid]]+7</f>
        <v>#REF!</v>
      </c>
      <c r="M522" s="70" t="e">
        <f>Table58[[#This Row],[Envisaged Bid response Screening]]+90</f>
        <v>#REF!</v>
      </c>
      <c r="N522" s="70" t="e">
        <f>Table58[[#This Row],[Envisaged Bid Award]]+9</f>
        <v>#REF!</v>
      </c>
      <c r="O522" s="70" t="e">
        <f>Table58[[#This Row],[Envisaged Contract Signature Date]]</f>
        <v>#REF!</v>
      </c>
    </row>
    <row r="523" spans="1:15" ht="28.8" x14ac:dyDescent="0.3">
      <c r="A523" t="s">
        <v>347</v>
      </c>
      <c r="B523" s="69" t="s">
        <v>346</v>
      </c>
      <c r="C523" s="69" t="s">
        <v>83</v>
      </c>
      <c r="D523" t="s">
        <v>266</v>
      </c>
      <c r="F523" t="s">
        <v>114</v>
      </c>
      <c r="G523" s="69" t="s">
        <v>273</v>
      </c>
      <c r="H523" s="69" t="s">
        <v>149</v>
      </c>
      <c r="I523" s="69" t="s">
        <v>111</v>
      </c>
      <c r="J523" s="70" t="e">
        <f>#REF!+7</f>
        <v>#REF!</v>
      </c>
      <c r="K523" s="70" t="e">
        <f>Table58[[#This Row],[Envisaged publishing date]]+21</f>
        <v>#REF!</v>
      </c>
      <c r="L523" s="70" t="e">
        <f>Table58[[#This Row],[Envisaged closing date of bid]]+7</f>
        <v>#REF!</v>
      </c>
      <c r="M523" s="70" t="e">
        <f>Table58[[#This Row],[Envisaged Bid response Screening]]+90</f>
        <v>#REF!</v>
      </c>
      <c r="N523" s="70" t="e">
        <f>Table58[[#This Row],[Envisaged Bid Award]]+9</f>
        <v>#REF!</v>
      </c>
      <c r="O523" s="70" t="e">
        <f>Table58[[#This Row],[Envisaged Contract Signature Date]]</f>
        <v>#REF!</v>
      </c>
    </row>
    <row r="524" spans="1:15" ht="28.8" x14ac:dyDescent="0.3">
      <c r="A524" t="s">
        <v>345</v>
      </c>
      <c r="B524" s="69" t="s">
        <v>344</v>
      </c>
      <c r="C524" s="69" t="s">
        <v>83</v>
      </c>
      <c r="D524" t="s">
        <v>123</v>
      </c>
      <c r="F524" t="s">
        <v>114</v>
      </c>
      <c r="G524" s="69" t="s">
        <v>284</v>
      </c>
      <c r="H524" s="69" t="s">
        <v>149</v>
      </c>
      <c r="I524" s="69" t="s">
        <v>111</v>
      </c>
      <c r="J524" s="70" t="e">
        <f>#REF!+7</f>
        <v>#REF!</v>
      </c>
      <c r="K524" s="70" t="e">
        <f>Table58[[#This Row],[Envisaged publishing date]]+21</f>
        <v>#REF!</v>
      </c>
      <c r="L524" s="70" t="e">
        <f>Table58[[#This Row],[Envisaged closing date of bid]]+7</f>
        <v>#REF!</v>
      </c>
      <c r="M524" s="70" t="e">
        <f>Table58[[#This Row],[Envisaged Bid response Screening]]+90</f>
        <v>#REF!</v>
      </c>
      <c r="N524" s="70" t="e">
        <f>Table58[[#This Row],[Envisaged Bid Award]]+9</f>
        <v>#REF!</v>
      </c>
      <c r="O524" s="70" t="e">
        <f>Table58[[#This Row],[Envisaged Contract Signature Date]]</f>
        <v>#REF!</v>
      </c>
    </row>
    <row r="525" spans="1:15" ht="28.8" x14ac:dyDescent="0.3">
      <c r="A525" t="s">
        <v>343</v>
      </c>
      <c r="B525" s="69" t="s">
        <v>342</v>
      </c>
      <c r="C525" s="69" t="s">
        <v>7</v>
      </c>
      <c r="D525" t="s">
        <v>123</v>
      </c>
      <c r="F525" t="s">
        <v>114</v>
      </c>
      <c r="G525" s="69" t="s">
        <v>265</v>
      </c>
      <c r="H525" s="69" t="s">
        <v>149</v>
      </c>
      <c r="I525" s="69" t="s">
        <v>111</v>
      </c>
      <c r="J525" s="70" t="e">
        <f>#REF!+7</f>
        <v>#REF!</v>
      </c>
      <c r="K525" s="70" t="e">
        <f>Table58[[#This Row],[Envisaged publishing date]]+21</f>
        <v>#REF!</v>
      </c>
      <c r="L525" s="70" t="e">
        <f>Table58[[#This Row],[Envisaged closing date of bid]]+7</f>
        <v>#REF!</v>
      </c>
      <c r="M525" s="70" t="e">
        <f>Table58[[#This Row],[Envisaged Bid response Screening]]+90</f>
        <v>#REF!</v>
      </c>
      <c r="N525" s="70" t="e">
        <f>Table58[[#This Row],[Envisaged Bid Award]]+9</f>
        <v>#REF!</v>
      </c>
      <c r="O525" s="70" t="e">
        <f>Table58[[#This Row],[Envisaged Contract Signature Date]]</f>
        <v>#REF!</v>
      </c>
    </row>
    <row r="526" spans="1:15" ht="28.8" x14ac:dyDescent="0.3">
      <c r="A526" t="s">
        <v>341</v>
      </c>
      <c r="B526" s="69" t="s">
        <v>340</v>
      </c>
      <c r="C526" s="69" t="s">
        <v>82</v>
      </c>
      <c r="D526" t="s">
        <v>123</v>
      </c>
      <c r="F526" t="s">
        <v>114</v>
      </c>
      <c r="G526" s="69" t="s">
        <v>284</v>
      </c>
      <c r="H526" s="69" t="s">
        <v>149</v>
      </c>
      <c r="I526" s="69" t="s">
        <v>111</v>
      </c>
      <c r="J526" s="70" t="e">
        <f>#REF!+7</f>
        <v>#REF!</v>
      </c>
      <c r="K526" s="70" t="e">
        <f>Table58[[#This Row],[Envisaged publishing date]]+21</f>
        <v>#REF!</v>
      </c>
      <c r="L526" s="70" t="e">
        <f>Table58[[#This Row],[Envisaged closing date of bid]]+7</f>
        <v>#REF!</v>
      </c>
      <c r="M526" s="70" t="e">
        <f>Table58[[#This Row],[Envisaged Bid response Screening]]+90</f>
        <v>#REF!</v>
      </c>
      <c r="N526" s="70" t="e">
        <f>Table58[[#This Row],[Envisaged Bid Award]]+9</f>
        <v>#REF!</v>
      </c>
      <c r="O526" s="70" t="e">
        <f>Table58[[#This Row],[Envisaged Contract Signature Date]]</f>
        <v>#REF!</v>
      </c>
    </row>
    <row r="527" spans="1:15" ht="43.2" x14ac:dyDescent="0.3">
      <c r="A527" t="s">
        <v>339</v>
      </c>
      <c r="B527" s="69" t="s">
        <v>338</v>
      </c>
      <c r="C527" s="69" t="s">
        <v>82</v>
      </c>
      <c r="D527" t="s">
        <v>123</v>
      </c>
      <c r="F527" t="s">
        <v>114</v>
      </c>
      <c r="G527" s="69" t="s">
        <v>337</v>
      </c>
      <c r="H527" s="69" t="s">
        <v>149</v>
      </c>
      <c r="I527" s="69" t="s">
        <v>111</v>
      </c>
      <c r="J527" s="70" t="e">
        <f>#REF!+7</f>
        <v>#REF!</v>
      </c>
      <c r="K527" s="70" t="e">
        <f>Table58[[#This Row],[Envisaged publishing date]]+21</f>
        <v>#REF!</v>
      </c>
      <c r="L527" s="70" t="e">
        <f>Table58[[#This Row],[Envisaged closing date of bid]]+7</f>
        <v>#REF!</v>
      </c>
      <c r="M527" s="70" t="e">
        <f>Table58[[#This Row],[Envisaged Bid response Screening]]+90</f>
        <v>#REF!</v>
      </c>
      <c r="N527" s="70" t="e">
        <f>Table58[[#This Row],[Envisaged Bid Award]]+9</f>
        <v>#REF!</v>
      </c>
      <c r="O527" s="70" t="e">
        <f>Table58[[#This Row],[Envisaged Contract Signature Date]]</f>
        <v>#REF!</v>
      </c>
    </row>
    <row r="528" spans="1:15" ht="28.8" x14ac:dyDescent="0.3">
      <c r="A528" t="s">
        <v>336</v>
      </c>
      <c r="B528" s="69" t="s">
        <v>335</v>
      </c>
      <c r="C528" s="69" t="s">
        <v>4</v>
      </c>
      <c r="D528" t="s">
        <v>123</v>
      </c>
      <c r="F528" t="s">
        <v>114</v>
      </c>
      <c r="G528" s="69" t="s">
        <v>265</v>
      </c>
      <c r="H528" s="69" t="s">
        <v>149</v>
      </c>
      <c r="I528" s="69" t="s">
        <v>111</v>
      </c>
      <c r="J528" s="70" t="e">
        <f>#REF!+7</f>
        <v>#REF!</v>
      </c>
      <c r="K528" s="70" t="e">
        <f>Table58[[#This Row],[Envisaged publishing date]]+21</f>
        <v>#REF!</v>
      </c>
      <c r="L528" s="70" t="e">
        <f>Table58[[#This Row],[Envisaged closing date of bid]]+7</f>
        <v>#REF!</v>
      </c>
      <c r="M528" s="70" t="e">
        <f>Table58[[#This Row],[Envisaged Bid response Screening]]+90</f>
        <v>#REF!</v>
      </c>
      <c r="N528" s="70" t="e">
        <f>Table58[[#This Row],[Envisaged Bid Award]]+9</f>
        <v>#REF!</v>
      </c>
      <c r="O528" s="70" t="e">
        <f>Table58[[#This Row],[Envisaged Contract Signature Date]]</f>
        <v>#REF!</v>
      </c>
    </row>
    <row r="529" spans="1:15" ht="28.8" x14ac:dyDescent="0.3">
      <c r="A529" t="s">
        <v>334</v>
      </c>
      <c r="B529" s="69" t="s">
        <v>333</v>
      </c>
      <c r="C529" s="69" t="s">
        <v>29</v>
      </c>
      <c r="D529" t="s">
        <v>123</v>
      </c>
      <c r="F529" t="s">
        <v>114</v>
      </c>
      <c r="G529" s="69" t="s">
        <v>265</v>
      </c>
      <c r="H529" s="69" t="s">
        <v>149</v>
      </c>
      <c r="I529" s="69" t="s">
        <v>111</v>
      </c>
      <c r="J529" s="70" t="e">
        <f>#REF!+7</f>
        <v>#REF!</v>
      </c>
      <c r="K529" s="70" t="e">
        <f>Table58[[#This Row],[Envisaged publishing date]]+21</f>
        <v>#REF!</v>
      </c>
      <c r="L529" s="70" t="e">
        <f>Table58[[#This Row],[Envisaged closing date of bid]]+7</f>
        <v>#REF!</v>
      </c>
      <c r="M529" s="70" t="e">
        <f>Table58[[#This Row],[Envisaged Bid response Screening]]+90</f>
        <v>#REF!</v>
      </c>
      <c r="N529" s="70" t="e">
        <f>Table58[[#This Row],[Envisaged Bid Award]]+9</f>
        <v>#REF!</v>
      </c>
      <c r="O529" s="70" t="e">
        <f>Table58[[#This Row],[Envisaged Contract Signature Date]]</f>
        <v>#REF!</v>
      </c>
    </row>
    <row r="530" spans="1:15" ht="28.8" x14ac:dyDescent="0.3">
      <c r="A530" t="s">
        <v>332</v>
      </c>
      <c r="B530" s="69" t="s">
        <v>331</v>
      </c>
      <c r="C530" s="69" t="s">
        <v>82</v>
      </c>
      <c r="D530" t="s">
        <v>123</v>
      </c>
      <c r="F530" t="s">
        <v>114</v>
      </c>
      <c r="G530" s="69" t="s">
        <v>265</v>
      </c>
      <c r="H530" s="69" t="s">
        <v>149</v>
      </c>
      <c r="I530" s="69" t="s">
        <v>111</v>
      </c>
      <c r="J530" s="70" t="e">
        <f>#REF!+7</f>
        <v>#REF!</v>
      </c>
      <c r="K530" s="70" t="e">
        <f>Table58[[#This Row],[Envisaged publishing date]]+21</f>
        <v>#REF!</v>
      </c>
      <c r="L530" s="70" t="e">
        <f>Table58[[#This Row],[Envisaged closing date of bid]]+7</f>
        <v>#REF!</v>
      </c>
      <c r="M530" s="70" t="e">
        <f>Table58[[#This Row],[Envisaged Bid response Screening]]+90</f>
        <v>#REF!</v>
      </c>
      <c r="N530" s="70" t="e">
        <f>Table58[[#This Row],[Envisaged Bid Award]]+9</f>
        <v>#REF!</v>
      </c>
      <c r="O530" s="70" t="e">
        <f>Table58[[#This Row],[Envisaged Contract Signature Date]]</f>
        <v>#REF!</v>
      </c>
    </row>
    <row r="531" spans="1:15" ht="28.8" x14ac:dyDescent="0.3">
      <c r="A531" t="s">
        <v>330</v>
      </c>
      <c r="B531" s="69" t="s">
        <v>329</v>
      </c>
      <c r="C531" s="69" t="s">
        <v>83</v>
      </c>
      <c r="D531" t="s">
        <v>123</v>
      </c>
      <c r="F531" t="s">
        <v>114</v>
      </c>
      <c r="G531" s="69" t="s">
        <v>284</v>
      </c>
      <c r="H531" s="69" t="s">
        <v>149</v>
      </c>
      <c r="I531" s="69" t="s">
        <v>111</v>
      </c>
      <c r="J531" s="70" t="e">
        <f>#REF!+7</f>
        <v>#REF!</v>
      </c>
      <c r="K531" s="70" t="e">
        <f>Table58[[#This Row],[Envisaged publishing date]]+21</f>
        <v>#REF!</v>
      </c>
      <c r="L531" s="70" t="e">
        <f>Table58[[#This Row],[Envisaged closing date of bid]]+7</f>
        <v>#REF!</v>
      </c>
      <c r="M531" s="70" t="e">
        <f>Table58[[#This Row],[Envisaged Bid response Screening]]+90</f>
        <v>#REF!</v>
      </c>
      <c r="N531" s="70" t="e">
        <f>Table58[[#This Row],[Envisaged Bid Award]]+9</f>
        <v>#REF!</v>
      </c>
      <c r="O531" s="70" t="e">
        <f>Table58[[#This Row],[Envisaged Contract Signature Date]]</f>
        <v>#REF!</v>
      </c>
    </row>
    <row r="532" spans="1:15" ht="28.8" x14ac:dyDescent="0.3">
      <c r="A532" t="s">
        <v>328</v>
      </c>
      <c r="B532" s="69" t="s">
        <v>327</v>
      </c>
      <c r="C532" s="69" t="s">
        <v>82</v>
      </c>
      <c r="D532" t="s">
        <v>123</v>
      </c>
      <c r="F532" t="s">
        <v>114</v>
      </c>
      <c r="G532" s="69" t="s">
        <v>265</v>
      </c>
      <c r="H532" s="69" t="s">
        <v>149</v>
      </c>
      <c r="I532" s="69" t="s">
        <v>111</v>
      </c>
      <c r="J532" s="70" t="e">
        <f>#REF!+7</f>
        <v>#REF!</v>
      </c>
      <c r="K532" s="70" t="e">
        <f>Table58[[#This Row],[Envisaged publishing date]]+21</f>
        <v>#REF!</v>
      </c>
      <c r="L532" s="70" t="e">
        <f>Table58[[#This Row],[Envisaged closing date of bid]]+7</f>
        <v>#REF!</v>
      </c>
      <c r="M532" s="70" t="e">
        <f>Table58[[#This Row],[Envisaged Bid response Screening]]+90</f>
        <v>#REF!</v>
      </c>
      <c r="N532" s="70" t="e">
        <f>Table58[[#This Row],[Envisaged Bid Award]]+9</f>
        <v>#REF!</v>
      </c>
      <c r="O532" s="70" t="e">
        <f>Table58[[#This Row],[Envisaged Contract Signature Date]]</f>
        <v>#REF!</v>
      </c>
    </row>
    <row r="533" spans="1:15" ht="28.8" x14ac:dyDescent="0.3">
      <c r="A533" t="s">
        <v>326</v>
      </c>
      <c r="B533" s="69" t="s">
        <v>325</v>
      </c>
      <c r="C533" s="69" t="s">
        <v>82</v>
      </c>
      <c r="D533" t="s">
        <v>123</v>
      </c>
      <c r="F533" t="s">
        <v>114</v>
      </c>
      <c r="G533" s="69" t="s">
        <v>265</v>
      </c>
      <c r="H533" s="69" t="s">
        <v>149</v>
      </c>
      <c r="I533" s="69" t="s">
        <v>111</v>
      </c>
      <c r="J533" s="70" t="e">
        <f>#REF!+7</f>
        <v>#REF!</v>
      </c>
      <c r="K533" s="70" t="e">
        <f>Table58[[#This Row],[Envisaged publishing date]]+21</f>
        <v>#REF!</v>
      </c>
      <c r="L533" s="70" t="e">
        <f>Table58[[#This Row],[Envisaged closing date of bid]]+7</f>
        <v>#REF!</v>
      </c>
      <c r="M533" s="70" t="e">
        <f>Table58[[#This Row],[Envisaged Bid response Screening]]+90</f>
        <v>#REF!</v>
      </c>
      <c r="N533" s="70" t="e">
        <f>Table58[[#This Row],[Envisaged Bid Award]]+9</f>
        <v>#REF!</v>
      </c>
      <c r="O533" s="70" t="e">
        <f>Table58[[#This Row],[Envisaged Contract Signature Date]]</f>
        <v>#REF!</v>
      </c>
    </row>
    <row r="534" spans="1:15" x14ac:dyDescent="0.3">
      <c r="A534" t="s">
        <v>324</v>
      </c>
      <c r="B534" s="69" t="s">
        <v>323</v>
      </c>
      <c r="C534" s="69" t="s">
        <v>22</v>
      </c>
      <c r="D534" t="s">
        <v>266</v>
      </c>
      <c r="F534" t="s">
        <v>114</v>
      </c>
      <c r="G534" s="69" t="s">
        <v>273</v>
      </c>
      <c r="H534" s="69" t="s">
        <v>149</v>
      </c>
      <c r="I534" s="69" t="s">
        <v>111</v>
      </c>
      <c r="J534" s="70" t="e">
        <f>#REF!+7</f>
        <v>#REF!</v>
      </c>
      <c r="K534" s="70" t="e">
        <f>Table58[[#This Row],[Envisaged publishing date]]+21</f>
        <v>#REF!</v>
      </c>
      <c r="L534" s="70" t="e">
        <f>Table58[[#This Row],[Envisaged closing date of bid]]+7</f>
        <v>#REF!</v>
      </c>
      <c r="M534" s="70" t="e">
        <f>Table58[[#This Row],[Envisaged Bid response Screening]]+90</f>
        <v>#REF!</v>
      </c>
      <c r="N534" s="70" t="e">
        <f>Table58[[#This Row],[Envisaged Bid Award]]+9</f>
        <v>#REF!</v>
      </c>
      <c r="O534" s="70" t="e">
        <f>Table58[[#This Row],[Envisaged Contract Signature Date]]</f>
        <v>#REF!</v>
      </c>
    </row>
    <row r="535" spans="1:15" x14ac:dyDescent="0.3">
      <c r="A535" t="s">
        <v>322</v>
      </c>
      <c r="B535" s="69" t="s">
        <v>321</v>
      </c>
      <c r="C535" s="69" t="s">
        <v>22</v>
      </c>
      <c r="D535" t="s">
        <v>123</v>
      </c>
      <c r="F535" t="s">
        <v>114</v>
      </c>
      <c r="G535" s="69" t="s">
        <v>273</v>
      </c>
      <c r="H535" s="69" t="s">
        <v>149</v>
      </c>
      <c r="I535" s="69" t="s">
        <v>111</v>
      </c>
      <c r="J535" s="70" t="e">
        <f>#REF!+7</f>
        <v>#REF!</v>
      </c>
      <c r="K535" s="70" t="e">
        <f>Table58[[#This Row],[Envisaged publishing date]]+21</f>
        <v>#REF!</v>
      </c>
      <c r="L535" s="70" t="e">
        <f>Table58[[#This Row],[Envisaged closing date of bid]]+7</f>
        <v>#REF!</v>
      </c>
      <c r="M535" s="70" t="e">
        <f>Table58[[#This Row],[Envisaged Bid response Screening]]+90</f>
        <v>#REF!</v>
      </c>
      <c r="N535" s="70" t="e">
        <f>Table58[[#This Row],[Envisaged Bid Award]]+9</f>
        <v>#REF!</v>
      </c>
      <c r="O535" s="70" t="e">
        <f>Table58[[#This Row],[Envisaged Contract Signature Date]]</f>
        <v>#REF!</v>
      </c>
    </row>
    <row r="536" spans="1:15" x14ac:dyDescent="0.3">
      <c r="A536" t="s">
        <v>320</v>
      </c>
      <c r="B536" s="69" t="s">
        <v>319</v>
      </c>
      <c r="C536" s="69" t="s">
        <v>10</v>
      </c>
      <c r="D536" t="s">
        <v>123</v>
      </c>
      <c r="F536" t="s">
        <v>114</v>
      </c>
      <c r="G536" s="69" t="s">
        <v>273</v>
      </c>
      <c r="H536" s="69" t="s">
        <v>149</v>
      </c>
      <c r="I536" s="69" t="s">
        <v>111</v>
      </c>
      <c r="J536" s="70" t="e">
        <f>#REF!+7</f>
        <v>#REF!</v>
      </c>
      <c r="K536" s="70" t="e">
        <f>Table58[[#This Row],[Envisaged publishing date]]+21</f>
        <v>#REF!</v>
      </c>
      <c r="L536" s="70" t="e">
        <f>Table58[[#This Row],[Envisaged closing date of bid]]+7</f>
        <v>#REF!</v>
      </c>
      <c r="M536" s="70" t="e">
        <f>Table58[[#This Row],[Envisaged Bid response Screening]]+90</f>
        <v>#REF!</v>
      </c>
      <c r="N536" s="70" t="e">
        <f>Table58[[#This Row],[Envisaged Bid Award]]+9</f>
        <v>#REF!</v>
      </c>
      <c r="O536" s="70" t="e">
        <f>Table58[[#This Row],[Envisaged Contract Signature Date]]</f>
        <v>#REF!</v>
      </c>
    </row>
    <row r="537" spans="1:15" x14ac:dyDescent="0.3">
      <c r="A537" t="s">
        <v>318</v>
      </c>
      <c r="B537" s="69" t="s">
        <v>317</v>
      </c>
      <c r="C537" s="69" t="s">
        <v>7</v>
      </c>
      <c r="D537" t="s">
        <v>123</v>
      </c>
      <c r="F537" t="s">
        <v>114</v>
      </c>
      <c r="G537" s="69" t="s">
        <v>273</v>
      </c>
      <c r="H537" s="69" t="s">
        <v>149</v>
      </c>
      <c r="I537" s="69" t="s">
        <v>111</v>
      </c>
      <c r="J537" s="70" t="e">
        <f>#REF!+7</f>
        <v>#REF!</v>
      </c>
      <c r="K537" s="70" t="e">
        <f>Table58[[#This Row],[Envisaged publishing date]]+21</f>
        <v>#REF!</v>
      </c>
      <c r="L537" s="70" t="e">
        <f>Table58[[#This Row],[Envisaged closing date of bid]]+7</f>
        <v>#REF!</v>
      </c>
      <c r="M537" s="70" t="e">
        <f>Table58[[#This Row],[Envisaged Bid response Screening]]+90</f>
        <v>#REF!</v>
      </c>
      <c r="N537" s="70" t="e">
        <f>Table58[[#This Row],[Envisaged Bid Award]]+9</f>
        <v>#REF!</v>
      </c>
      <c r="O537" s="70" t="e">
        <f>Table58[[#This Row],[Envisaged Contract Signature Date]]</f>
        <v>#REF!</v>
      </c>
    </row>
    <row r="538" spans="1:15" x14ac:dyDescent="0.3">
      <c r="A538" t="s">
        <v>316</v>
      </c>
      <c r="B538" s="69" t="s">
        <v>315</v>
      </c>
      <c r="C538" s="69" t="s">
        <v>83</v>
      </c>
      <c r="D538" t="s">
        <v>123</v>
      </c>
      <c r="F538" t="s">
        <v>114</v>
      </c>
      <c r="G538" s="69" t="s">
        <v>273</v>
      </c>
      <c r="H538" s="69" t="s">
        <v>149</v>
      </c>
      <c r="I538" s="69" t="s">
        <v>111</v>
      </c>
      <c r="J538" s="70" t="e">
        <f>#REF!+7</f>
        <v>#REF!</v>
      </c>
      <c r="K538" s="70" t="e">
        <f>Table58[[#This Row],[Envisaged publishing date]]+21</f>
        <v>#REF!</v>
      </c>
      <c r="L538" s="70" t="e">
        <f>Table58[[#This Row],[Envisaged closing date of bid]]+7</f>
        <v>#REF!</v>
      </c>
      <c r="M538" s="70" t="e">
        <f>Table58[[#This Row],[Envisaged Bid response Screening]]+90</f>
        <v>#REF!</v>
      </c>
      <c r="N538" s="70" t="e">
        <f>Table58[[#This Row],[Envisaged Bid Award]]+9</f>
        <v>#REF!</v>
      </c>
      <c r="O538" s="70" t="e">
        <f>Table58[[#This Row],[Envisaged Contract Signature Date]]</f>
        <v>#REF!</v>
      </c>
    </row>
    <row r="539" spans="1:15" x14ac:dyDescent="0.3">
      <c r="A539" t="s">
        <v>314</v>
      </c>
      <c r="B539" s="69" t="s">
        <v>313</v>
      </c>
      <c r="C539" s="69" t="s">
        <v>83</v>
      </c>
      <c r="D539" t="s">
        <v>123</v>
      </c>
      <c r="F539" t="s">
        <v>114</v>
      </c>
      <c r="G539" s="69" t="s">
        <v>273</v>
      </c>
      <c r="H539" s="69" t="s">
        <v>149</v>
      </c>
      <c r="I539" s="69" t="s">
        <v>111</v>
      </c>
      <c r="J539" s="70" t="e">
        <f>#REF!+7</f>
        <v>#REF!</v>
      </c>
      <c r="K539" s="70" t="e">
        <f>Table58[[#This Row],[Envisaged publishing date]]+21</f>
        <v>#REF!</v>
      </c>
      <c r="L539" s="70" t="e">
        <f>Table58[[#This Row],[Envisaged closing date of bid]]+7</f>
        <v>#REF!</v>
      </c>
      <c r="M539" s="70" t="e">
        <f>Table58[[#This Row],[Envisaged Bid response Screening]]+90</f>
        <v>#REF!</v>
      </c>
      <c r="N539" s="70" t="e">
        <f>Table58[[#This Row],[Envisaged Bid Award]]+9</f>
        <v>#REF!</v>
      </c>
      <c r="O539" s="70" t="e">
        <f>Table58[[#This Row],[Envisaged Contract Signature Date]]</f>
        <v>#REF!</v>
      </c>
    </row>
    <row r="540" spans="1:15" x14ac:dyDescent="0.3">
      <c r="A540" t="s">
        <v>312</v>
      </c>
      <c r="B540" s="69" t="s">
        <v>311</v>
      </c>
      <c r="C540" s="69" t="s">
        <v>81</v>
      </c>
      <c r="D540" t="s">
        <v>123</v>
      </c>
      <c r="F540" t="s">
        <v>114</v>
      </c>
      <c r="G540" s="69" t="s">
        <v>273</v>
      </c>
      <c r="H540" s="69" t="s">
        <v>149</v>
      </c>
      <c r="I540" s="69" t="s">
        <v>111</v>
      </c>
      <c r="J540" s="70" t="e">
        <f>#REF!+7</f>
        <v>#REF!</v>
      </c>
      <c r="K540" s="70" t="e">
        <f>Table58[[#This Row],[Envisaged publishing date]]+21</f>
        <v>#REF!</v>
      </c>
      <c r="L540" s="70" t="e">
        <f>Table58[[#This Row],[Envisaged closing date of bid]]+7</f>
        <v>#REF!</v>
      </c>
      <c r="M540" s="70" t="e">
        <f>Table58[[#This Row],[Envisaged Bid response Screening]]+90</f>
        <v>#REF!</v>
      </c>
      <c r="N540" s="70" t="e">
        <f>Table58[[#This Row],[Envisaged Bid Award]]+9</f>
        <v>#REF!</v>
      </c>
      <c r="O540" s="70" t="e">
        <f>Table58[[#This Row],[Envisaged Contract Signature Date]]</f>
        <v>#REF!</v>
      </c>
    </row>
    <row r="541" spans="1:15" x14ac:dyDescent="0.3">
      <c r="A541" t="s">
        <v>310</v>
      </c>
      <c r="B541" s="69" t="s">
        <v>309</v>
      </c>
      <c r="C541" s="69" t="s">
        <v>22</v>
      </c>
      <c r="D541" t="s">
        <v>123</v>
      </c>
      <c r="F541" t="s">
        <v>114</v>
      </c>
      <c r="G541" s="69" t="s">
        <v>273</v>
      </c>
      <c r="H541" s="69" t="s">
        <v>149</v>
      </c>
      <c r="I541" s="69" t="s">
        <v>111</v>
      </c>
      <c r="J541" s="70" t="e">
        <f>#REF!+7</f>
        <v>#REF!</v>
      </c>
      <c r="K541" s="70" t="e">
        <f>Table58[[#This Row],[Envisaged publishing date]]+21</f>
        <v>#REF!</v>
      </c>
      <c r="L541" s="70" t="e">
        <f>Table58[[#This Row],[Envisaged closing date of bid]]+7</f>
        <v>#REF!</v>
      </c>
      <c r="M541" s="70" t="e">
        <f>Table58[[#This Row],[Envisaged Bid response Screening]]+90</f>
        <v>#REF!</v>
      </c>
      <c r="N541" s="70" t="e">
        <f>Table58[[#This Row],[Envisaged Bid Award]]+9</f>
        <v>#REF!</v>
      </c>
      <c r="O541" s="70" t="e">
        <f>Table58[[#This Row],[Envisaged Contract Signature Date]]</f>
        <v>#REF!</v>
      </c>
    </row>
    <row r="542" spans="1:15" x14ac:dyDescent="0.3">
      <c r="A542" t="s">
        <v>308</v>
      </c>
      <c r="B542" s="69" t="s">
        <v>307</v>
      </c>
      <c r="C542" s="69" t="s">
        <v>29</v>
      </c>
      <c r="D542" t="s">
        <v>123</v>
      </c>
      <c r="F542" t="s">
        <v>114</v>
      </c>
      <c r="G542" s="69" t="s">
        <v>273</v>
      </c>
      <c r="H542" s="69" t="s">
        <v>149</v>
      </c>
      <c r="I542" s="69" t="s">
        <v>111</v>
      </c>
      <c r="J542" s="70" t="e">
        <f>#REF!+7</f>
        <v>#REF!</v>
      </c>
      <c r="K542" s="70" t="e">
        <f>Table58[[#This Row],[Envisaged publishing date]]+21</f>
        <v>#REF!</v>
      </c>
      <c r="L542" s="70" t="e">
        <f>Table58[[#This Row],[Envisaged closing date of bid]]+7</f>
        <v>#REF!</v>
      </c>
      <c r="M542" s="70" t="e">
        <f>Table58[[#This Row],[Envisaged Bid response Screening]]+90</f>
        <v>#REF!</v>
      </c>
      <c r="N542" s="70" t="e">
        <f>Table58[[#This Row],[Envisaged Bid Award]]+9</f>
        <v>#REF!</v>
      </c>
      <c r="O542" s="70" t="e">
        <f>Table58[[#This Row],[Envisaged Contract Signature Date]]</f>
        <v>#REF!</v>
      </c>
    </row>
    <row r="543" spans="1:15" x14ac:dyDescent="0.3">
      <c r="A543" t="s">
        <v>306</v>
      </c>
      <c r="B543" s="69" t="s">
        <v>305</v>
      </c>
      <c r="C543" s="69" t="s">
        <v>22</v>
      </c>
      <c r="D543" t="s">
        <v>123</v>
      </c>
      <c r="F543" t="s">
        <v>114</v>
      </c>
      <c r="G543" s="69" t="s">
        <v>273</v>
      </c>
      <c r="H543" s="69" t="s">
        <v>149</v>
      </c>
      <c r="I543" s="69" t="s">
        <v>111</v>
      </c>
      <c r="J543" s="70" t="e">
        <f>#REF!+7</f>
        <v>#REF!</v>
      </c>
      <c r="K543" s="70" t="e">
        <f>Table58[[#This Row],[Envisaged publishing date]]+21</f>
        <v>#REF!</v>
      </c>
      <c r="L543" s="70" t="e">
        <f>Table58[[#This Row],[Envisaged closing date of bid]]+7</f>
        <v>#REF!</v>
      </c>
      <c r="M543" s="70" t="e">
        <f>Table58[[#This Row],[Envisaged Bid response Screening]]+90</f>
        <v>#REF!</v>
      </c>
      <c r="N543" s="70" t="e">
        <f>Table58[[#This Row],[Envisaged Bid Award]]+9</f>
        <v>#REF!</v>
      </c>
      <c r="O543" s="70" t="e">
        <f>Table58[[#This Row],[Envisaged Contract Signature Date]]</f>
        <v>#REF!</v>
      </c>
    </row>
    <row r="544" spans="1:15" x14ac:dyDescent="0.3">
      <c r="A544" t="s">
        <v>304</v>
      </c>
      <c r="B544" s="69" t="s">
        <v>303</v>
      </c>
      <c r="C544" s="69" t="s">
        <v>10</v>
      </c>
      <c r="D544" t="s">
        <v>123</v>
      </c>
      <c r="F544" t="s">
        <v>114</v>
      </c>
      <c r="G544" s="69" t="s">
        <v>273</v>
      </c>
      <c r="H544" s="69" t="s">
        <v>149</v>
      </c>
      <c r="I544" s="69" t="s">
        <v>111</v>
      </c>
      <c r="J544" s="70" t="e">
        <f>#REF!+7</f>
        <v>#REF!</v>
      </c>
      <c r="K544" s="70" t="e">
        <f>Table58[[#This Row],[Envisaged publishing date]]+21</f>
        <v>#REF!</v>
      </c>
      <c r="L544" s="70" t="e">
        <f>Table58[[#This Row],[Envisaged closing date of bid]]+7</f>
        <v>#REF!</v>
      </c>
      <c r="M544" s="70" t="e">
        <f>Table58[[#This Row],[Envisaged Bid response Screening]]+90</f>
        <v>#REF!</v>
      </c>
      <c r="N544" s="70" t="e">
        <f>Table58[[#This Row],[Envisaged Bid Award]]+9</f>
        <v>#REF!</v>
      </c>
      <c r="O544" s="70" t="e">
        <f>Table58[[#This Row],[Envisaged Contract Signature Date]]</f>
        <v>#REF!</v>
      </c>
    </row>
    <row r="545" spans="1:15" x14ac:dyDescent="0.3">
      <c r="A545" t="s">
        <v>302</v>
      </c>
      <c r="B545" s="69" t="s">
        <v>301</v>
      </c>
      <c r="C545" s="69" t="s">
        <v>7</v>
      </c>
      <c r="D545" t="s">
        <v>123</v>
      </c>
      <c r="F545" t="s">
        <v>114</v>
      </c>
      <c r="G545" s="69" t="s">
        <v>273</v>
      </c>
      <c r="H545" s="69" t="s">
        <v>149</v>
      </c>
      <c r="I545" s="69" t="s">
        <v>111</v>
      </c>
      <c r="J545" s="70" t="e">
        <f>#REF!+7</f>
        <v>#REF!</v>
      </c>
      <c r="K545" s="70" t="e">
        <f>Table58[[#This Row],[Envisaged publishing date]]+21</f>
        <v>#REF!</v>
      </c>
      <c r="L545" s="70" t="e">
        <f>Table58[[#This Row],[Envisaged closing date of bid]]+7</f>
        <v>#REF!</v>
      </c>
      <c r="M545" s="70" t="e">
        <f>Table58[[#This Row],[Envisaged Bid response Screening]]+90</f>
        <v>#REF!</v>
      </c>
      <c r="N545" s="70" t="e">
        <f>Table58[[#This Row],[Envisaged Bid Award]]+9</f>
        <v>#REF!</v>
      </c>
      <c r="O545" s="70" t="e">
        <f>Table58[[#This Row],[Envisaged Contract Signature Date]]</f>
        <v>#REF!</v>
      </c>
    </row>
    <row r="546" spans="1:15" x14ac:dyDescent="0.3">
      <c r="A546" t="s">
        <v>300</v>
      </c>
      <c r="B546" s="69" t="s">
        <v>299</v>
      </c>
      <c r="C546" s="69" t="s">
        <v>83</v>
      </c>
      <c r="D546" t="s">
        <v>123</v>
      </c>
      <c r="F546" t="s">
        <v>114</v>
      </c>
      <c r="G546" s="69" t="s">
        <v>273</v>
      </c>
      <c r="H546" s="69" t="s">
        <v>149</v>
      </c>
      <c r="I546" s="69" t="s">
        <v>111</v>
      </c>
      <c r="J546" s="70" t="e">
        <f>#REF!+7</f>
        <v>#REF!</v>
      </c>
      <c r="K546" s="70" t="e">
        <f>Table58[[#This Row],[Envisaged publishing date]]+21</f>
        <v>#REF!</v>
      </c>
      <c r="L546" s="70" t="e">
        <f>Table58[[#This Row],[Envisaged closing date of bid]]+7</f>
        <v>#REF!</v>
      </c>
      <c r="M546" s="70" t="e">
        <f>Table58[[#This Row],[Envisaged Bid response Screening]]+90</f>
        <v>#REF!</v>
      </c>
      <c r="N546" s="70" t="e">
        <f>Table58[[#This Row],[Envisaged Bid Award]]+9</f>
        <v>#REF!</v>
      </c>
      <c r="O546" s="70" t="e">
        <f>Table58[[#This Row],[Envisaged Contract Signature Date]]</f>
        <v>#REF!</v>
      </c>
    </row>
    <row r="547" spans="1:15" x14ac:dyDescent="0.3">
      <c r="A547" t="s">
        <v>298</v>
      </c>
      <c r="B547" s="69" t="s">
        <v>297</v>
      </c>
      <c r="C547" s="69" t="s">
        <v>83</v>
      </c>
      <c r="D547" t="s">
        <v>123</v>
      </c>
      <c r="F547" t="s">
        <v>114</v>
      </c>
      <c r="G547" s="69" t="s">
        <v>273</v>
      </c>
      <c r="H547" s="69" t="s">
        <v>149</v>
      </c>
      <c r="I547" s="69" t="s">
        <v>111</v>
      </c>
      <c r="J547" s="70" t="e">
        <f>#REF!+7</f>
        <v>#REF!</v>
      </c>
      <c r="K547" s="70" t="e">
        <f>Table58[[#This Row],[Envisaged publishing date]]+21</f>
        <v>#REF!</v>
      </c>
      <c r="L547" s="70" t="e">
        <f>Table58[[#This Row],[Envisaged closing date of bid]]+7</f>
        <v>#REF!</v>
      </c>
      <c r="M547" s="70" t="e">
        <f>Table58[[#This Row],[Envisaged Bid response Screening]]+90</f>
        <v>#REF!</v>
      </c>
      <c r="N547" s="70" t="e">
        <f>Table58[[#This Row],[Envisaged Bid Award]]+9</f>
        <v>#REF!</v>
      </c>
      <c r="O547" s="70" t="e">
        <f>Table58[[#This Row],[Envisaged Contract Signature Date]]</f>
        <v>#REF!</v>
      </c>
    </row>
    <row r="548" spans="1:15" x14ac:dyDescent="0.3">
      <c r="A548" t="s">
        <v>296</v>
      </c>
      <c r="B548" s="69" t="s">
        <v>295</v>
      </c>
      <c r="C548" s="69" t="s">
        <v>81</v>
      </c>
      <c r="D548" t="s">
        <v>123</v>
      </c>
      <c r="F548" t="s">
        <v>114</v>
      </c>
      <c r="G548" s="69" t="s">
        <v>273</v>
      </c>
      <c r="H548" s="69" t="s">
        <v>149</v>
      </c>
      <c r="I548" s="69" t="s">
        <v>111</v>
      </c>
      <c r="J548" s="70" t="e">
        <f>#REF!+7</f>
        <v>#REF!</v>
      </c>
      <c r="K548" s="70" t="e">
        <f>Table58[[#This Row],[Envisaged publishing date]]+21</f>
        <v>#REF!</v>
      </c>
      <c r="L548" s="70" t="e">
        <f>Table58[[#This Row],[Envisaged closing date of bid]]+7</f>
        <v>#REF!</v>
      </c>
      <c r="M548" s="70" t="e">
        <f>Table58[[#This Row],[Envisaged Bid response Screening]]+90</f>
        <v>#REF!</v>
      </c>
      <c r="N548" s="70" t="e">
        <f>Table58[[#This Row],[Envisaged Bid Award]]+9</f>
        <v>#REF!</v>
      </c>
      <c r="O548" s="70" t="e">
        <f>Table58[[#This Row],[Envisaged Contract Signature Date]]</f>
        <v>#REF!</v>
      </c>
    </row>
    <row r="549" spans="1:15" x14ac:dyDescent="0.3">
      <c r="A549" t="s">
        <v>294</v>
      </c>
      <c r="B549" s="69" t="s">
        <v>293</v>
      </c>
      <c r="C549" s="69" t="s">
        <v>82</v>
      </c>
      <c r="D549" t="s">
        <v>123</v>
      </c>
      <c r="F549" t="s">
        <v>114</v>
      </c>
      <c r="G549" s="69" t="s">
        <v>273</v>
      </c>
      <c r="H549" s="69" t="s">
        <v>149</v>
      </c>
      <c r="I549" s="69" t="s">
        <v>111</v>
      </c>
      <c r="J549" s="70" t="e">
        <f>#REF!+7</f>
        <v>#REF!</v>
      </c>
      <c r="K549" s="70" t="e">
        <f>Table58[[#This Row],[Envisaged publishing date]]+21</f>
        <v>#REF!</v>
      </c>
      <c r="L549" s="70" t="e">
        <f>Table58[[#This Row],[Envisaged closing date of bid]]+7</f>
        <v>#REF!</v>
      </c>
      <c r="M549" s="70" t="e">
        <f>Table58[[#This Row],[Envisaged Bid response Screening]]+90</f>
        <v>#REF!</v>
      </c>
      <c r="N549" s="70" t="e">
        <f>Table58[[#This Row],[Envisaged Bid Award]]+9</f>
        <v>#REF!</v>
      </c>
      <c r="O549" s="70" t="e">
        <f>Table58[[#This Row],[Envisaged Contract Signature Date]]</f>
        <v>#REF!</v>
      </c>
    </row>
    <row r="550" spans="1:15" x14ac:dyDescent="0.3">
      <c r="A550" t="s">
        <v>292</v>
      </c>
      <c r="B550" s="69" t="s">
        <v>291</v>
      </c>
      <c r="C550" s="69" t="s">
        <v>29</v>
      </c>
      <c r="D550" t="s">
        <v>123</v>
      </c>
      <c r="F550" t="s">
        <v>114</v>
      </c>
      <c r="G550" s="69" t="s">
        <v>273</v>
      </c>
      <c r="H550" s="69" t="s">
        <v>149</v>
      </c>
      <c r="I550" s="69" t="s">
        <v>111</v>
      </c>
      <c r="J550" s="70" t="e">
        <f>#REF!+7</f>
        <v>#REF!</v>
      </c>
      <c r="K550" s="70" t="e">
        <f>Table58[[#This Row],[Envisaged publishing date]]+21</f>
        <v>#REF!</v>
      </c>
      <c r="L550" s="70" t="e">
        <f>Table58[[#This Row],[Envisaged closing date of bid]]+7</f>
        <v>#REF!</v>
      </c>
      <c r="M550" s="70" t="e">
        <f>Table58[[#This Row],[Envisaged Bid response Screening]]+90</f>
        <v>#REF!</v>
      </c>
      <c r="N550" s="70" t="e">
        <f>Table58[[#This Row],[Envisaged Bid Award]]+9</f>
        <v>#REF!</v>
      </c>
      <c r="O550" s="70" t="e">
        <f>Table58[[#This Row],[Envisaged Contract Signature Date]]</f>
        <v>#REF!</v>
      </c>
    </row>
    <row r="551" spans="1:15" ht="28.8" x14ac:dyDescent="0.3">
      <c r="A551" t="s">
        <v>290</v>
      </c>
      <c r="B551" s="69" t="s">
        <v>289</v>
      </c>
      <c r="C551" s="69" t="s">
        <v>83</v>
      </c>
      <c r="D551" t="s">
        <v>123</v>
      </c>
      <c r="F551" t="s">
        <v>114</v>
      </c>
      <c r="G551" s="69" t="s">
        <v>284</v>
      </c>
      <c r="H551" s="69" t="s">
        <v>149</v>
      </c>
      <c r="I551" s="69" t="s">
        <v>111</v>
      </c>
      <c r="J551" s="70" t="e">
        <f>#REF!+7</f>
        <v>#REF!</v>
      </c>
      <c r="K551" s="70" t="e">
        <f>Table58[[#This Row],[Envisaged publishing date]]+21</f>
        <v>#REF!</v>
      </c>
      <c r="L551" s="70" t="e">
        <f>Table58[[#This Row],[Envisaged closing date of bid]]+7</f>
        <v>#REF!</v>
      </c>
      <c r="M551" s="70" t="e">
        <f>Table58[[#This Row],[Envisaged Bid response Screening]]+90</f>
        <v>#REF!</v>
      </c>
      <c r="N551" s="70" t="e">
        <f>Table58[[#This Row],[Envisaged Bid Award]]+9</f>
        <v>#REF!</v>
      </c>
      <c r="O551" s="70" t="e">
        <f>Table58[[#This Row],[Envisaged Contract Signature Date]]</f>
        <v>#REF!</v>
      </c>
    </row>
    <row r="552" spans="1:15" ht="28.8" x14ac:dyDescent="0.3">
      <c r="A552" t="s">
        <v>288</v>
      </c>
      <c r="B552" s="69" t="s">
        <v>287</v>
      </c>
      <c r="C552" s="69" t="s">
        <v>7</v>
      </c>
      <c r="D552" t="s">
        <v>123</v>
      </c>
      <c r="F552" t="s">
        <v>114</v>
      </c>
      <c r="G552" s="69" t="s">
        <v>265</v>
      </c>
      <c r="H552" s="69" t="s">
        <v>149</v>
      </c>
      <c r="I552" s="69" t="s">
        <v>111</v>
      </c>
      <c r="J552" s="70" t="e">
        <f>#REF!+7</f>
        <v>#REF!</v>
      </c>
      <c r="K552" s="70" t="e">
        <f>Table58[[#This Row],[Envisaged publishing date]]+21</f>
        <v>#REF!</v>
      </c>
      <c r="L552" s="70" t="e">
        <f>Table58[[#This Row],[Envisaged closing date of bid]]+7</f>
        <v>#REF!</v>
      </c>
      <c r="M552" s="70" t="e">
        <f>Table58[[#This Row],[Envisaged Bid response Screening]]+90</f>
        <v>#REF!</v>
      </c>
      <c r="N552" s="70" t="e">
        <f>Table58[[#This Row],[Envisaged Bid Award]]+9</f>
        <v>#REF!</v>
      </c>
      <c r="O552" s="70" t="e">
        <f>Table58[[#This Row],[Envisaged Contract Signature Date]]</f>
        <v>#REF!</v>
      </c>
    </row>
    <row r="553" spans="1:15" ht="28.8" x14ac:dyDescent="0.3">
      <c r="A553" t="s">
        <v>286</v>
      </c>
      <c r="B553" s="69" t="s">
        <v>285</v>
      </c>
      <c r="C553" s="69" t="s">
        <v>9</v>
      </c>
      <c r="D553" t="s">
        <v>123</v>
      </c>
      <c r="F553" t="s">
        <v>114</v>
      </c>
      <c r="G553" s="69" t="s">
        <v>284</v>
      </c>
      <c r="H553" s="69" t="s">
        <v>149</v>
      </c>
      <c r="I553" s="69" t="s">
        <v>111</v>
      </c>
      <c r="J553" s="70" t="e">
        <f>#REF!+7</f>
        <v>#REF!</v>
      </c>
      <c r="K553" s="70" t="e">
        <f>Table58[[#This Row],[Envisaged publishing date]]+21</f>
        <v>#REF!</v>
      </c>
      <c r="L553" s="70" t="e">
        <f>Table58[[#This Row],[Envisaged closing date of bid]]+7</f>
        <v>#REF!</v>
      </c>
      <c r="M553" s="70" t="e">
        <f>Table58[[#This Row],[Envisaged Bid response Screening]]+90</f>
        <v>#REF!</v>
      </c>
      <c r="N553" s="70" t="e">
        <f>Table58[[#This Row],[Envisaged Bid Award]]+9</f>
        <v>#REF!</v>
      </c>
      <c r="O553" s="70" t="e">
        <f>Table58[[#This Row],[Envisaged Contract Signature Date]]</f>
        <v>#REF!</v>
      </c>
    </row>
    <row r="554" spans="1:15" x14ac:dyDescent="0.3">
      <c r="A554" t="s">
        <v>283</v>
      </c>
      <c r="B554" s="69" t="s">
        <v>282</v>
      </c>
      <c r="C554" s="69" t="s">
        <v>82</v>
      </c>
      <c r="D554" t="s">
        <v>123</v>
      </c>
      <c r="F554" t="s">
        <v>114</v>
      </c>
      <c r="G554" s="69" t="s">
        <v>265</v>
      </c>
      <c r="H554" s="69" t="s">
        <v>149</v>
      </c>
      <c r="I554" s="69" t="s">
        <v>111</v>
      </c>
      <c r="J554" s="70" t="e">
        <f>#REF!+7</f>
        <v>#REF!</v>
      </c>
      <c r="K554" s="70" t="e">
        <f>Table58[[#This Row],[Envisaged publishing date]]+21</f>
        <v>#REF!</v>
      </c>
      <c r="L554" s="70" t="e">
        <f>Table58[[#This Row],[Envisaged closing date of bid]]+7</f>
        <v>#REF!</v>
      </c>
      <c r="M554" s="70" t="e">
        <f>Table58[[#This Row],[Envisaged Bid response Screening]]+90</f>
        <v>#REF!</v>
      </c>
      <c r="N554" s="70" t="e">
        <f>Table58[[#This Row],[Envisaged Bid Award]]+9</f>
        <v>#REF!</v>
      </c>
      <c r="O554" s="70" t="e">
        <f>Table58[[#This Row],[Envisaged Contract Signature Date]]</f>
        <v>#REF!</v>
      </c>
    </row>
    <row r="555" spans="1:15" ht="28.8" x14ac:dyDescent="0.3">
      <c r="A555" t="s">
        <v>281</v>
      </c>
      <c r="B555" s="69" t="s">
        <v>280</v>
      </c>
      <c r="C555" s="69" t="s">
        <v>4</v>
      </c>
      <c r="D555" t="s">
        <v>123</v>
      </c>
      <c r="F555" t="s">
        <v>114</v>
      </c>
      <c r="G555" s="69" t="s">
        <v>265</v>
      </c>
      <c r="H555" s="69" t="s">
        <v>149</v>
      </c>
      <c r="I555" s="69" t="s">
        <v>111</v>
      </c>
      <c r="J555" s="70" t="e">
        <f>#REF!+7</f>
        <v>#REF!</v>
      </c>
      <c r="K555" s="70" t="e">
        <f>Table58[[#This Row],[Envisaged publishing date]]+21</f>
        <v>#REF!</v>
      </c>
      <c r="L555" s="70" t="e">
        <f>Table58[[#This Row],[Envisaged closing date of bid]]+7</f>
        <v>#REF!</v>
      </c>
      <c r="M555" s="70" t="e">
        <f>Table58[[#This Row],[Envisaged Bid response Screening]]+90</f>
        <v>#REF!</v>
      </c>
      <c r="N555" s="70" t="e">
        <f>Table58[[#This Row],[Envisaged Bid Award]]+9</f>
        <v>#REF!</v>
      </c>
      <c r="O555" s="70" t="e">
        <f>Table58[[#This Row],[Envisaged Contract Signature Date]]</f>
        <v>#REF!</v>
      </c>
    </row>
    <row r="556" spans="1:15" ht="28.8" x14ac:dyDescent="0.3">
      <c r="A556" t="s">
        <v>279</v>
      </c>
      <c r="B556" s="69" t="s">
        <v>278</v>
      </c>
      <c r="C556" s="69" t="s">
        <v>29</v>
      </c>
      <c r="D556" t="s">
        <v>123</v>
      </c>
      <c r="F556" t="s">
        <v>114</v>
      </c>
      <c r="G556" s="69" t="s">
        <v>265</v>
      </c>
      <c r="H556" s="69" t="s">
        <v>149</v>
      </c>
      <c r="I556" s="69" t="s">
        <v>111</v>
      </c>
      <c r="J556" s="70" t="e">
        <f>#REF!+7</f>
        <v>#REF!</v>
      </c>
      <c r="K556" s="70" t="e">
        <f>Table58[[#This Row],[Envisaged publishing date]]+21</f>
        <v>#REF!</v>
      </c>
      <c r="L556" s="70" t="e">
        <f>Table58[[#This Row],[Envisaged closing date of bid]]+7</f>
        <v>#REF!</v>
      </c>
      <c r="M556" s="70" t="e">
        <f>Table58[[#This Row],[Envisaged Bid response Screening]]+90</f>
        <v>#REF!</v>
      </c>
      <c r="N556" s="70" t="e">
        <f>Table58[[#This Row],[Envisaged Bid Award]]+9</f>
        <v>#REF!</v>
      </c>
      <c r="O556" s="70" t="e">
        <f>Table58[[#This Row],[Envisaged Contract Signature Date]]</f>
        <v>#REF!</v>
      </c>
    </row>
    <row r="557" spans="1:15" x14ac:dyDescent="0.3">
      <c r="A557" t="s">
        <v>277</v>
      </c>
      <c r="B557" s="69" t="s">
        <v>276</v>
      </c>
      <c r="C557" s="69" t="s">
        <v>9</v>
      </c>
      <c r="D557" t="s">
        <v>123</v>
      </c>
      <c r="F557" t="s">
        <v>114</v>
      </c>
      <c r="G557" s="69" t="s">
        <v>265</v>
      </c>
      <c r="H557" s="69" t="s">
        <v>149</v>
      </c>
      <c r="I557" s="69" t="s">
        <v>111</v>
      </c>
      <c r="J557" s="70" t="e">
        <f>#REF!+7</f>
        <v>#REF!</v>
      </c>
      <c r="K557" s="70" t="e">
        <f>Table58[[#This Row],[Envisaged publishing date]]+21</f>
        <v>#REF!</v>
      </c>
      <c r="L557" s="70" t="e">
        <f>Table58[[#This Row],[Envisaged closing date of bid]]+7</f>
        <v>#REF!</v>
      </c>
      <c r="M557" s="70" t="e">
        <f>Table58[[#This Row],[Envisaged Bid response Screening]]+90</f>
        <v>#REF!</v>
      </c>
      <c r="N557" s="70" t="e">
        <f>Table58[[#This Row],[Envisaged Bid Award]]+9</f>
        <v>#REF!</v>
      </c>
      <c r="O557" s="70" t="e">
        <f>Table58[[#This Row],[Envisaged Contract Signature Date]]</f>
        <v>#REF!</v>
      </c>
    </row>
    <row r="558" spans="1:15" x14ac:dyDescent="0.3">
      <c r="A558" t="s">
        <v>275</v>
      </c>
      <c r="B558" s="69" t="s">
        <v>274</v>
      </c>
      <c r="C558" s="69" t="s">
        <v>83</v>
      </c>
      <c r="D558" t="s">
        <v>123</v>
      </c>
      <c r="F558" t="s">
        <v>114</v>
      </c>
      <c r="G558" s="69" t="s">
        <v>273</v>
      </c>
      <c r="H558" s="69" t="s">
        <v>149</v>
      </c>
      <c r="I558" s="69" t="s">
        <v>111</v>
      </c>
      <c r="J558" s="70" t="e">
        <f>#REF!+7</f>
        <v>#REF!</v>
      </c>
      <c r="K558" s="70" t="e">
        <f>Table58[[#This Row],[Envisaged publishing date]]+21</f>
        <v>#REF!</v>
      </c>
      <c r="L558" s="70" t="e">
        <f>Table58[[#This Row],[Envisaged closing date of bid]]+7</f>
        <v>#REF!</v>
      </c>
      <c r="M558" s="70" t="e">
        <f>Table58[[#This Row],[Envisaged Bid response Screening]]+90</f>
        <v>#REF!</v>
      </c>
      <c r="N558" s="70" t="e">
        <f>Table58[[#This Row],[Envisaged Bid Award]]+9</f>
        <v>#REF!</v>
      </c>
      <c r="O558" s="70" t="e">
        <f>Table58[[#This Row],[Envisaged Contract Signature Date]]</f>
        <v>#REF!</v>
      </c>
    </row>
    <row r="559" spans="1:15" x14ac:dyDescent="0.3">
      <c r="A559" t="s">
        <v>272</v>
      </c>
      <c r="B559" s="69" t="s">
        <v>271</v>
      </c>
      <c r="C559" s="69" t="s">
        <v>82</v>
      </c>
      <c r="D559" t="s">
        <v>123</v>
      </c>
      <c r="F559" t="s">
        <v>114</v>
      </c>
      <c r="G559" s="69" t="s">
        <v>265</v>
      </c>
      <c r="H559" s="69" t="s">
        <v>149</v>
      </c>
      <c r="I559" s="69" t="s">
        <v>111</v>
      </c>
      <c r="J559" s="70" t="e">
        <f>#REF!+7</f>
        <v>#REF!</v>
      </c>
      <c r="K559" s="70" t="e">
        <f>Table58[[#This Row],[Envisaged publishing date]]+21</f>
        <v>#REF!</v>
      </c>
      <c r="L559" s="70" t="e">
        <f>Table58[[#This Row],[Envisaged closing date of bid]]+7</f>
        <v>#REF!</v>
      </c>
      <c r="M559" s="70" t="e">
        <f>Table58[[#This Row],[Envisaged Bid response Screening]]+90</f>
        <v>#REF!</v>
      </c>
      <c r="N559" s="70" t="e">
        <f>Table58[[#This Row],[Envisaged Bid Award]]+9</f>
        <v>#REF!</v>
      </c>
      <c r="O559" s="70" t="e">
        <f>Table58[[#This Row],[Envisaged Contract Signature Date]]</f>
        <v>#REF!</v>
      </c>
    </row>
    <row r="560" spans="1:15" ht="28.8" x14ac:dyDescent="0.3">
      <c r="A560" t="s">
        <v>270</v>
      </c>
      <c r="B560" s="69" t="s">
        <v>269</v>
      </c>
      <c r="C560" s="69" t="s">
        <v>82</v>
      </c>
      <c r="D560" t="s">
        <v>123</v>
      </c>
      <c r="F560" t="s">
        <v>114</v>
      </c>
      <c r="G560" s="69" t="s">
        <v>265</v>
      </c>
      <c r="H560" s="69" t="s">
        <v>149</v>
      </c>
      <c r="I560" s="69" t="s">
        <v>111</v>
      </c>
      <c r="J560" s="70" t="e">
        <f>#REF!+7</f>
        <v>#REF!</v>
      </c>
      <c r="K560" s="70" t="e">
        <f>Table58[[#This Row],[Envisaged publishing date]]+21</f>
        <v>#REF!</v>
      </c>
      <c r="L560" s="70" t="e">
        <f>Table58[[#This Row],[Envisaged closing date of bid]]+7</f>
        <v>#REF!</v>
      </c>
      <c r="M560" s="70" t="e">
        <f>Table58[[#This Row],[Envisaged Bid response Screening]]+90</f>
        <v>#REF!</v>
      </c>
      <c r="N560" s="70" t="e">
        <f>Table58[[#This Row],[Envisaged Bid Award]]+9</f>
        <v>#REF!</v>
      </c>
      <c r="O560" s="70" t="e">
        <f>Table58[[#This Row],[Envisaged Contract Signature Date]]</f>
        <v>#REF!</v>
      </c>
    </row>
    <row r="561" spans="1:15" x14ac:dyDescent="0.3">
      <c r="A561" t="s">
        <v>268</v>
      </c>
      <c r="B561" s="69" t="s">
        <v>267</v>
      </c>
      <c r="C561" s="69" t="s">
        <v>22</v>
      </c>
      <c r="D561" t="s">
        <v>266</v>
      </c>
      <c r="F561" t="s">
        <v>114</v>
      </c>
      <c r="G561" s="69" t="s">
        <v>265</v>
      </c>
      <c r="H561" s="69" t="s">
        <v>149</v>
      </c>
      <c r="I561" s="69" t="s">
        <v>111</v>
      </c>
      <c r="J561" s="70" t="e">
        <f>#REF!+7</f>
        <v>#REF!</v>
      </c>
      <c r="K561" s="70" t="e">
        <f>Table58[[#This Row],[Envisaged publishing date]]+21</f>
        <v>#REF!</v>
      </c>
      <c r="L561" s="70" t="e">
        <f>Table58[[#This Row],[Envisaged closing date of bid]]+7</f>
        <v>#REF!</v>
      </c>
      <c r="M561" s="70" t="e">
        <f>Table58[[#This Row],[Envisaged Bid response Screening]]+90</f>
        <v>#REF!</v>
      </c>
      <c r="N561" s="70" t="e">
        <f>Table58[[#This Row],[Envisaged Bid Award]]+9</f>
        <v>#REF!</v>
      </c>
      <c r="O561" s="70" t="e">
        <f>Table58[[#This Row],[Envisaged Contract Signature Date]]</f>
        <v>#REF!</v>
      </c>
    </row>
    <row r="562" spans="1:15" x14ac:dyDescent="0.3">
      <c r="A562" t="s">
        <v>264</v>
      </c>
      <c r="B562" s="69" t="s">
        <v>236</v>
      </c>
      <c r="C562" s="69" t="s">
        <v>10</v>
      </c>
      <c r="D562" t="s">
        <v>238</v>
      </c>
      <c r="F562" t="s">
        <v>114</v>
      </c>
      <c r="G562" s="69" t="s">
        <v>113</v>
      </c>
      <c r="H562" s="69" t="s">
        <v>149</v>
      </c>
      <c r="J562" s="70" t="e">
        <f>#REF!+7</f>
        <v>#REF!</v>
      </c>
      <c r="K562" s="70" t="e">
        <f>Table58[[#This Row],[Envisaged publishing date]]+21</f>
        <v>#REF!</v>
      </c>
      <c r="L562" s="70" t="e">
        <f>Table58[[#This Row],[Envisaged closing date of bid]]+7</f>
        <v>#REF!</v>
      </c>
      <c r="M562" s="70" t="e">
        <f>Table58[[#This Row],[Envisaged Bid response Screening]]+90</f>
        <v>#REF!</v>
      </c>
      <c r="N562" s="70" t="e">
        <f>Table58[[#This Row],[Envisaged Bid Award]]+9</f>
        <v>#REF!</v>
      </c>
      <c r="O562" s="70" t="e">
        <f>Table58[[#This Row],[Envisaged Contract Signature Date]]</f>
        <v>#REF!</v>
      </c>
    </row>
    <row r="563" spans="1:15" x14ac:dyDescent="0.3">
      <c r="A563" t="s">
        <v>263</v>
      </c>
      <c r="B563" s="69" t="s">
        <v>139</v>
      </c>
      <c r="C563" s="69" t="s">
        <v>16</v>
      </c>
      <c r="D563" t="s">
        <v>238</v>
      </c>
      <c r="F563" t="s">
        <v>114</v>
      </c>
      <c r="G563" s="69" t="s">
        <v>113</v>
      </c>
      <c r="H563" s="69" t="s">
        <v>149</v>
      </c>
      <c r="J563" s="70" t="e">
        <f>#REF!+7</f>
        <v>#REF!</v>
      </c>
      <c r="K563" s="70" t="e">
        <f>Table58[[#This Row],[Envisaged publishing date]]+21</f>
        <v>#REF!</v>
      </c>
      <c r="L563" s="70" t="e">
        <f>Table58[[#This Row],[Envisaged closing date of bid]]+7</f>
        <v>#REF!</v>
      </c>
      <c r="M563" s="70" t="e">
        <f>Table58[[#This Row],[Envisaged Bid response Screening]]+90</f>
        <v>#REF!</v>
      </c>
      <c r="N563" s="70" t="e">
        <f>Table58[[#This Row],[Envisaged Bid Award]]+9</f>
        <v>#REF!</v>
      </c>
      <c r="O563" s="70" t="e">
        <f>Table58[[#This Row],[Envisaged Contract Signature Date]]</f>
        <v>#REF!</v>
      </c>
    </row>
    <row r="564" spans="1:15" x14ac:dyDescent="0.3">
      <c r="A564" t="s">
        <v>262</v>
      </c>
      <c r="B564" s="69" t="s">
        <v>139</v>
      </c>
      <c r="C564" s="69" t="s">
        <v>10</v>
      </c>
      <c r="D564" t="s">
        <v>238</v>
      </c>
      <c r="F564" t="s">
        <v>114</v>
      </c>
      <c r="G564" s="69" t="s">
        <v>113</v>
      </c>
      <c r="H564" s="69" t="s">
        <v>149</v>
      </c>
      <c r="J564" s="70" t="e">
        <f>#REF!+7</f>
        <v>#REF!</v>
      </c>
      <c r="K564" s="70" t="e">
        <f>Table58[[#This Row],[Envisaged publishing date]]+21</f>
        <v>#REF!</v>
      </c>
      <c r="L564" s="70" t="e">
        <f>Table58[[#This Row],[Envisaged closing date of bid]]+7</f>
        <v>#REF!</v>
      </c>
      <c r="M564" s="70" t="e">
        <f>Table58[[#This Row],[Envisaged Bid response Screening]]+90</f>
        <v>#REF!</v>
      </c>
      <c r="N564" s="70" t="e">
        <f>Table58[[#This Row],[Envisaged Bid Award]]+9</f>
        <v>#REF!</v>
      </c>
      <c r="O564" s="70" t="e">
        <f>Table58[[#This Row],[Envisaged Contract Signature Date]]</f>
        <v>#REF!</v>
      </c>
    </row>
    <row r="565" spans="1:15" x14ac:dyDescent="0.3">
      <c r="A565" t="s">
        <v>261</v>
      </c>
      <c r="B565" s="69" t="s">
        <v>139</v>
      </c>
      <c r="C565" s="69" t="s">
        <v>29</v>
      </c>
      <c r="D565" t="s">
        <v>238</v>
      </c>
      <c r="F565" t="s">
        <v>114</v>
      </c>
      <c r="G565" s="69" t="s">
        <v>113</v>
      </c>
      <c r="H565" s="69" t="s">
        <v>149</v>
      </c>
      <c r="J565" s="70" t="e">
        <f>#REF!+7</f>
        <v>#REF!</v>
      </c>
      <c r="K565" s="70" t="e">
        <f>Table58[[#This Row],[Envisaged publishing date]]+21</f>
        <v>#REF!</v>
      </c>
      <c r="L565" s="70" t="e">
        <f>Table58[[#This Row],[Envisaged closing date of bid]]+7</f>
        <v>#REF!</v>
      </c>
      <c r="M565" s="70" t="e">
        <f>Table58[[#This Row],[Envisaged Bid response Screening]]+90</f>
        <v>#REF!</v>
      </c>
      <c r="N565" s="70" t="e">
        <f>Table58[[#This Row],[Envisaged Bid Award]]+9</f>
        <v>#REF!</v>
      </c>
      <c r="O565" s="70" t="e">
        <f>Table58[[#This Row],[Envisaged Contract Signature Date]]</f>
        <v>#REF!</v>
      </c>
    </row>
    <row r="566" spans="1:15" x14ac:dyDescent="0.3">
      <c r="A566" t="s">
        <v>260</v>
      </c>
      <c r="B566" s="69" t="s">
        <v>139</v>
      </c>
      <c r="C566" s="69" t="s">
        <v>13</v>
      </c>
      <c r="D566" t="s">
        <v>238</v>
      </c>
      <c r="F566" t="s">
        <v>114</v>
      </c>
      <c r="G566" s="69" t="s">
        <v>113</v>
      </c>
      <c r="H566" s="69" t="s">
        <v>149</v>
      </c>
      <c r="J566" s="70" t="e">
        <f>#REF!+7</f>
        <v>#REF!</v>
      </c>
      <c r="K566" s="70" t="e">
        <f>Table58[[#This Row],[Envisaged publishing date]]+21</f>
        <v>#REF!</v>
      </c>
      <c r="L566" s="70" t="e">
        <f>Table58[[#This Row],[Envisaged closing date of bid]]+7</f>
        <v>#REF!</v>
      </c>
      <c r="M566" s="70" t="e">
        <f>Table58[[#This Row],[Envisaged Bid response Screening]]+90</f>
        <v>#REF!</v>
      </c>
      <c r="N566" s="70" t="e">
        <f>Table58[[#This Row],[Envisaged Bid Award]]+9</f>
        <v>#REF!</v>
      </c>
      <c r="O566" s="70" t="e">
        <f>Table58[[#This Row],[Envisaged Contract Signature Date]]</f>
        <v>#REF!</v>
      </c>
    </row>
    <row r="567" spans="1:15" ht="28.8" x14ac:dyDescent="0.3">
      <c r="A567" t="s">
        <v>259</v>
      </c>
      <c r="B567" s="69" t="s">
        <v>139</v>
      </c>
      <c r="C567" s="69" t="s">
        <v>4</v>
      </c>
      <c r="D567" t="s">
        <v>238</v>
      </c>
      <c r="F567" t="s">
        <v>114</v>
      </c>
      <c r="G567" s="69" t="s">
        <v>113</v>
      </c>
      <c r="H567" s="69" t="s">
        <v>149</v>
      </c>
      <c r="J567" s="70" t="e">
        <f>#REF!+7</f>
        <v>#REF!</v>
      </c>
      <c r="K567" s="70" t="e">
        <f>Table58[[#This Row],[Envisaged publishing date]]+21</f>
        <v>#REF!</v>
      </c>
      <c r="L567" s="70" t="e">
        <f>Table58[[#This Row],[Envisaged closing date of bid]]+7</f>
        <v>#REF!</v>
      </c>
      <c r="M567" s="70" t="e">
        <f>Table58[[#This Row],[Envisaged Bid response Screening]]+90</f>
        <v>#REF!</v>
      </c>
      <c r="N567" s="70" t="e">
        <f>Table58[[#This Row],[Envisaged Bid Award]]+9</f>
        <v>#REF!</v>
      </c>
      <c r="O567" s="70" t="e">
        <f>Table58[[#This Row],[Envisaged Contract Signature Date]]</f>
        <v>#REF!</v>
      </c>
    </row>
    <row r="568" spans="1:15" x14ac:dyDescent="0.3">
      <c r="A568" t="s">
        <v>258</v>
      </c>
      <c r="B568" s="69" t="s">
        <v>236</v>
      </c>
      <c r="C568" s="69" t="s">
        <v>27</v>
      </c>
      <c r="D568" t="s">
        <v>238</v>
      </c>
      <c r="F568" t="s">
        <v>114</v>
      </c>
      <c r="G568" s="69" t="s">
        <v>113</v>
      </c>
      <c r="H568" s="69" t="s">
        <v>149</v>
      </c>
      <c r="J568" s="70" t="e">
        <f>#REF!+7</f>
        <v>#REF!</v>
      </c>
      <c r="K568" s="70" t="e">
        <f>Table58[[#This Row],[Envisaged publishing date]]+21</f>
        <v>#REF!</v>
      </c>
      <c r="L568" s="70" t="e">
        <f>Table58[[#This Row],[Envisaged closing date of bid]]+7</f>
        <v>#REF!</v>
      </c>
      <c r="M568" s="70" t="e">
        <f>Table58[[#This Row],[Envisaged Bid response Screening]]+90</f>
        <v>#REF!</v>
      </c>
      <c r="N568" s="70" t="e">
        <f>Table58[[#This Row],[Envisaged Bid Award]]+9</f>
        <v>#REF!</v>
      </c>
      <c r="O568" s="70" t="e">
        <f>Table58[[#This Row],[Envisaged Contract Signature Date]]</f>
        <v>#REF!</v>
      </c>
    </row>
    <row r="569" spans="1:15" x14ac:dyDescent="0.3">
      <c r="A569" t="s">
        <v>257</v>
      </c>
      <c r="B569" s="69" t="s">
        <v>169</v>
      </c>
      <c r="C569" s="69" t="s">
        <v>7</v>
      </c>
      <c r="D569" t="s">
        <v>123</v>
      </c>
      <c r="F569" t="s">
        <v>114</v>
      </c>
      <c r="G569" s="69" t="s">
        <v>113</v>
      </c>
      <c r="H569" s="69" t="s">
        <v>149</v>
      </c>
      <c r="J569" s="70" t="e">
        <f>#REF!+7</f>
        <v>#REF!</v>
      </c>
      <c r="K569" s="70" t="e">
        <f>Table58[[#This Row],[Envisaged publishing date]]+21</f>
        <v>#REF!</v>
      </c>
      <c r="L569" s="70" t="e">
        <f>Table58[[#This Row],[Envisaged closing date of bid]]+7</f>
        <v>#REF!</v>
      </c>
      <c r="M569" s="70" t="e">
        <f>Table58[[#This Row],[Envisaged Bid response Screening]]+90</f>
        <v>#REF!</v>
      </c>
      <c r="N569" s="70" t="e">
        <f>Table58[[#This Row],[Envisaged Bid Award]]+9</f>
        <v>#REF!</v>
      </c>
      <c r="O569" s="70" t="e">
        <f>Table58[[#This Row],[Envisaged Contract Signature Date]]</f>
        <v>#REF!</v>
      </c>
    </row>
    <row r="570" spans="1:15" x14ac:dyDescent="0.3">
      <c r="A570" t="s">
        <v>256</v>
      </c>
      <c r="B570" s="69" t="s">
        <v>139</v>
      </c>
      <c r="C570" s="69" t="s">
        <v>13</v>
      </c>
      <c r="D570" t="s">
        <v>238</v>
      </c>
      <c r="F570" t="s">
        <v>114</v>
      </c>
      <c r="G570" s="69" t="s">
        <v>113</v>
      </c>
      <c r="H570" s="69" t="s">
        <v>149</v>
      </c>
      <c r="J570" s="70" t="e">
        <f>#REF!+7</f>
        <v>#REF!</v>
      </c>
      <c r="K570" s="70" t="e">
        <f>Table58[[#This Row],[Envisaged publishing date]]+21</f>
        <v>#REF!</v>
      </c>
      <c r="L570" s="70" t="e">
        <f>Table58[[#This Row],[Envisaged closing date of bid]]+7</f>
        <v>#REF!</v>
      </c>
      <c r="M570" s="70" t="e">
        <f>Table58[[#This Row],[Envisaged Bid response Screening]]+90</f>
        <v>#REF!</v>
      </c>
      <c r="N570" s="70" t="e">
        <f>Table58[[#This Row],[Envisaged Bid Award]]+9</f>
        <v>#REF!</v>
      </c>
      <c r="O570" s="70" t="e">
        <f>Table58[[#This Row],[Envisaged Contract Signature Date]]</f>
        <v>#REF!</v>
      </c>
    </row>
    <row r="571" spans="1:15" x14ac:dyDescent="0.3">
      <c r="A571" t="s">
        <v>255</v>
      </c>
      <c r="B571" s="69" t="s">
        <v>169</v>
      </c>
      <c r="C571" s="69" t="s">
        <v>82</v>
      </c>
      <c r="D571" t="s">
        <v>123</v>
      </c>
      <c r="F571" t="s">
        <v>114</v>
      </c>
      <c r="G571" s="69" t="s">
        <v>113</v>
      </c>
      <c r="H571" s="69" t="s">
        <v>149</v>
      </c>
      <c r="J571" s="70" t="e">
        <f>#REF!+7</f>
        <v>#REF!</v>
      </c>
      <c r="K571" s="70" t="e">
        <f>Table58[[#This Row],[Envisaged publishing date]]+21</f>
        <v>#REF!</v>
      </c>
      <c r="L571" s="70" t="e">
        <f>Table58[[#This Row],[Envisaged closing date of bid]]+7</f>
        <v>#REF!</v>
      </c>
      <c r="M571" s="70" t="e">
        <f>Table58[[#This Row],[Envisaged Bid response Screening]]+90</f>
        <v>#REF!</v>
      </c>
      <c r="N571" s="70" t="e">
        <f>Table58[[#This Row],[Envisaged Bid Award]]+9</f>
        <v>#REF!</v>
      </c>
      <c r="O571" s="70" t="e">
        <f>Table58[[#This Row],[Envisaged Contract Signature Date]]</f>
        <v>#REF!</v>
      </c>
    </row>
    <row r="572" spans="1:15" x14ac:dyDescent="0.3">
      <c r="A572" t="s">
        <v>254</v>
      </c>
      <c r="B572" s="69" t="s">
        <v>169</v>
      </c>
      <c r="C572" s="69" t="s">
        <v>7</v>
      </c>
      <c r="D572" t="s">
        <v>123</v>
      </c>
      <c r="F572" t="s">
        <v>114</v>
      </c>
      <c r="G572" s="69" t="s">
        <v>113</v>
      </c>
      <c r="H572" s="69" t="s">
        <v>149</v>
      </c>
      <c r="J572" s="70" t="e">
        <f>#REF!+7</f>
        <v>#REF!</v>
      </c>
      <c r="K572" s="70" t="e">
        <f>Table58[[#This Row],[Envisaged publishing date]]+21</f>
        <v>#REF!</v>
      </c>
      <c r="L572" s="70" t="e">
        <f>Table58[[#This Row],[Envisaged closing date of bid]]+7</f>
        <v>#REF!</v>
      </c>
      <c r="M572" s="70" t="e">
        <f>Table58[[#This Row],[Envisaged Bid response Screening]]+90</f>
        <v>#REF!</v>
      </c>
      <c r="N572" s="70" t="e">
        <f>Table58[[#This Row],[Envisaged Bid Award]]+9</f>
        <v>#REF!</v>
      </c>
      <c r="O572" s="70" t="e">
        <f>Table58[[#This Row],[Envisaged Contract Signature Date]]</f>
        <v>#REF!</v>
      </c>
    </row>
    <row r="573" spans="1:15" x14ac:dyDescent="0.3">
      <c r="A573" t="s">
        <v>253</v>
      </c>
      <c r="B573" s="69" t="s">
        <v>169</v>
      </c>
      <c r="C573" s="69" t="s">
        <v>7</v>
      </c>
      <c r="D573" t="s">
        <v>123</v>
      </c>
      <c r="F573" t="s">
        <v>114</v>
      </c>
      <c r="G573" s="69" t="s">
        <v>113</v>
      </c>
      <c r="H573" s="69" t="s">
        <v>149</v>
      </c>
      <c r="J573" s="70" t="e">
        <f>#REF!+7</f>
        <v>#REF!</v>
      </c>
      <c r="K573" s="70" t="e">
        <f>Table58[[#This Row],[Envisaged publishing date]]+21</f>
        <v>#REF!</v>
      </c>
      <c r="L573" s="70" t="e">
        <f>Table58[[#This Row],[Envisaged closing date of bid]]+7</f>
        <v>#REF!</v>
      </c>
      <c r="M573" s="70" t="e">
        <f>Table58[[#This Row],[Envisaged Bid response Screening]]+90</f>
        <v>#REF!</v>
      </c>
      <c r="N573" s="70" t="e">
        <f>Table58[[#This Row],[Envisaged Bid Award]]+9</f>
        <v>#REF!</v>
      </c>
      <c r="O573" s="70" t="e">
        <f>Table58[[#This Row],[Envisaged Contract Signature Date]]</f>
        <v>#REF!</v>
      </c>
    </row>
    <row r="574" spans="1:15" x14ac:dyDescent="0.3">
      <c r="A574" t="s">
        <v>252</v>
      </c>
      <c r="B574" s="69" t="s">
        <v>169</v>
      </c>
      <c r="C574" s="69" t="s">
        <v>7</v>
      </c>
      <c r="D574" t="s">
        <v>123</v>
      </c>
      <c r="F574" t="s">
        <v>114</v>
      </c>
      <c r="G574" s="69" t="s">
        <v>113</v>
      </c>
      <c r="H574" s="69" t="s">
        <v>149</v>
      </c>
      <c r="J574" s="70" t="e">
        <f>#REF!+7</f>
        <v>#REF!</v>
      </c>
      <c r="K574" s="70" t="e">
        <f>Table58[[#This Row],[Envisaged publishing date]]+21</f>
        <v>#REF!</v>
      </c>
      <c r="L574" s="70" t="e">
        <f>Table58[[#This Row],[Envisaged closing date of bid]]+7</f>
        <v>#REF!</v>
      </c>
      <c r="M574" s="70" t="e">
        <f>Table58[[#This Row],[Envisaged Bid response Screening]]+90</f>
        <v>#REF!</v>
      </c>
      <c r="N574" s="70" t="e">
        <f>Table58[[#This Row],[Envisaged Bid Award]]+9</f>
        <v>#REF!</v>
      </c>
      <c r="O574" s="70" t="e">
        <f>Table58[[#This Row],[Envisaged Contract Signature Date]]</f>
        <v>#REF!</v>
      </c>
    </row>
    <row r="575" spans="1:15" x14ac:dyDescent="0.3">
      <c r="A575" t="s">
        <v>251</v>
      </c>
      <c r="B575" s="69" t="s">
        <v>169</v>
      </c>
      <c r="C575" s="69" t="s">
        <v>7</v>
      </c>
      <c r="D575" t="s">
        <v>123</v>
      </c>
      <c r="F575" t="s">
        <v>114</v>
      </c>
      <c r="G575" s="69" t="s">
        <v>113</v>
      </c>
      <c r="H575" s="69" t="s">
        <v>149</v>
      </c>
      <c r="J575" s="70" t="e">
        <f>#REF!+7</f>
        <v>#REF!</v>
      </c>
      <c r="K575" s="70" t="e">
        <f>Table58[[#This Row],[Envisaged publishing date]]+21</f>
        <v>#REF!</v>
      </c>
      <c r="L575" s="70" t="e">
        <f>Table58[[#This Row],[Envisaged closing date of bid]]+7</f>
        <v>#REF!</v>
      </c>
      <c r="M575" s="70" t="e">
        <f>Table58[[#This Row],[Envisaged Bid response Screening]]+90</f>
        <v>#REF!</v>
      </c>
      <c r="N575" s="70" t="e">
        <f>Table58[[#This Row],[Envisaged Bid Award]]+9</f>
        <v>#REF!</v>
      </c>
      <c r="O575" s="70" t="e">
        <f>Table58[[#This Row],[Envisaged Contract Signature Date]]</f>
        <v>#REF!</v>
      </c>
    </row>
    <row r="576" spans="1:15" x14ac:dyDescent="0.3">
      <c r="A576" t="s">
        <v>250</v>
      </c>
      <c r="B576" s="69" t="s">
        <v>169</v>
      </c>
      <c r="C576" s="69" t="s">
        <v>83</v>
      </c>
      <c r="D576" t="s">
        <v>123</v>
      </c>
      <c r="F576" t="s">
        <v>114</v>
      </c>
      <c r="G576" s="69" t="s">
        <v>113</v>
      </c>
      <c r="H576" s="69" t="s">
        <v>149</v>
      </c>
      <c r="J576" s="70" t="e">
        <f>#REF!+7</f>
        <v>#REF!</v>
      </c>
      <c r="K576" s="70" t="e">
        <f>Table58[[#This Row],[Envisaged publishing date]]+21</f>
        <v>#REF!</v>
      </c>
      <c r="L576" s="70" t="e">
        <f>Table58[[#This Row],[Envisaged closing date of bid]]+7</f>
        <v>#REF!</v>
      </c>
      <c r="M576" s="70" t="e">
        <f>Table58[[#This Row],[Envisaged Bid response Screening]]+90</f>
        <v>#REF!</v>
      </c>
      <c r="N576" s="70" t="e">
        <f>Table58[[#This Row],[Envisaged Bid Award]]+9</f>
        <v>#REF!</v>
      </c>
      <c r="O576" s="70" t="e">
        <f>Table58[[#This Row],[Envisaged Contract Signature Date]]</f>
        <v>#REF!</v>
      </c>
    </row>
    <row r="577" spans="1:15" x14ac:dyDescent="0.3">
      <c r="A577" t="s">
        <v>249</v>
      </c>
      <c r="B577" s="69" t="s">
        <v>248</v>
      </c>
      <c r="C577" s="69" t="s">
        <v>9</v>
      </c>
      <c r="D577" t="s">
        <v>123</v>
      </c>
      <c r="F577" t="s">
        <v>114</v>
      </c>
      <c r="G577" s="69" t="s">
        <v>113</v>
      </c>
      <c r="H577" s="69" t="s">
        <v>149</v>
      </c>
      <c r="J577" s="70" t="e">
        <f>#REF!+7</f>
        <v>#REF!</v>
      </c>
      <c r="K577" s="70" t="e">
        <f>Table58[[#This Row],[Envisaged publishing date]]+21</f>
        <v>#REF!</v>
      </c>
      <c r="L577" s="70" t="e">
        <f>Table58[[#This Row],[Envisaged closing date of bid]]+7</f>
        <v>#REF!</v>
      </c>
      <c r="M577" s="70" t="e">
        <f>Table58[[#This Row],[Envisaged Bid response Screening]]+90</f>
        <v>#REF!</v>
      </c>
      <c r="N577" s="70" t="e">
        <f>Table58[[#This Row],[Envisaged Bid Award]]+9</f>
        <v>#REF!</v>
      </c>
      <c r="O577" s="70" t="e">
        <f>Table58[[#This Row],[Envisaged Contract Signature Date]]</f>
        <v>#REF!</v>
      </c>
    </row>
    <row r="578" spans="1:15" ht="28.8" x14ac:dyDescent="0.3">
      <c r="A578" t="s">
        <v>247</v>
      </c>
      <c r="B578" s="69" t="s">
        <v>146</v>
      </c>
      <c r="C578" s="69" t="s">
        <v>4</v>
      </c>
      <c r="D578" t="s">
        <v>123</v>
      </c>
      <c r="F578" t="s">
        <v>114</v>
      </c>
      <c r="G578" s="69" t="s">
        <v>113</v>
      </c>
      <c r="H578" s="69" t="s">
        <v>149</v>
      </c>
      <c r="J578" s="70" t="e">
        <f>#REF!+7</f>
        <v>#REF!</v>
      </c>
      <c r="K578" s="70" t="e">
        <f>Table58[[#This Row],[Envisaged publishing date]]+21</f>
        <v>#REF!</v>
      </c>
      <c r="L578" s="70" t="e">
        <f>Table58[[#This Row],[Envisaged closing date of bid]]+7</f>
        <v>#REF!</v>
      </c>
      <c r="M578" s="70" t="e">
        <f>Table58[[#This Row],[Envisaged Bid response Screening]]+90</f>
        <v>#REF!</v>
      </c>
      <c r="N578" s="70" t="e">
        <f>Table58[[#This Row],[Envisaged Bid Award]]+9</f>
        <v>#REF!</v>
      </c>
      <c r="O578" s="70" t="e">
        <f>Table58[[#This Row],[Envisaged Contract Signature Date]]</f>
        <v>#REF!</v>
      </c>
    </row>
    <row r="579" spans="1:15" x14ac:dyDescent="0.3">
      <c r="A579" t="s">
        <v>246</v>
      </c>
      <c r="B579" s="69" t="s">
        <v>240</v>
      </c>
      <c r="C579" s="69" t="s">
        <v>9</v>
      </c>
      <c r="D579" t="s">
        <v>142</v>
      </c>
      <c r="F579" t="s">
        <v>114</v>
      </c>
      <c r="G579" s="69" t="s">
        <v>113</v>
      </c>
      <c r="H579" s="69" t="s">
        <v>149</v>
      </c>
      <c r="J579" s="70" t="e">
        <f>#REF!+7</f>
        <v>#REF!</v>
      </c>
      <c r="K579" s="70" t="e">
        <f>Table58[[#This Row],[Envisaged publishing date]]+21</f>
        <v>#REF!</v>
      </c>
      <c r="L579" s="70" t="e">
        <f>Table58[[#This Row],[Envisaged closing date of bid]]+7</f>
        <v>#REF!</v>
      </c>
      <c r="M579" s="70" t="e">
        <f>Table58[[#This Row],[Envisaged Bid response Screening]]+90</f>
        <v>#REF!</v>
      </c>
      <c r="N579" s="70" t="e">
        <f>Table58[[#This Row],[Envisaged Bid Award]]+9</f>
        <v>#REF!</v>
      </c>
      <c r="O579" s="70" t="e">
        <f>Table58[[#This Row],[Envisaged Contract Signature Date]]</f>
        <v>#REF!</v>
      </c>
    </row>
    <row r="580" spans="1:15" x14ac:dyDescent="0.3">
      <c r="A580" t="s">
        <v>245</v>
      </c>
      <c r="B580" s="69" t="s">
        <v>236</v>
      </c>
      <c r="C580" s="69" t="s">
        <v>9</v>
      </c>
      <c r="D580" t="s">
        <v>238</v>
      </c>
      <c r="F580" t="s">
        <v>114</v>
      </c>
      <c r="G580" s="69" t="s">
        <v>113</v>
      </c>
      <c r="H580" s="69" t="s">
        <v>149</v>
      </c>
      <c r="J580" s="70" t="e">
        <f>#REF!+7</f>
        <v>#REF!</v>
      </c>
      <c r="K580" s="70" t="e">
        <f>Table58[[#This Row],[Envisaged publishing date]]+21</f>
        <v>#REF!</v>
      </c>
      <c r="L580" s="70" t="e">
        <f>Table58[[#This Row],[Envisaged closing date of bid]]+7</f>
        <v>#REF!</v>
      </c>
      <c r="M580" s="70" t="e">
        <f>Table58[[#This Row],[Envisaged Bid response Screening]]+90</f>
        <v>#REF!</v>
      </c>
      <c r="N580" s="70" t="e">
        <f>Table58[[#This Row],[Envisaged Bid Award]]+9</f>
        <v>#REF!</v>
      </c>
      <c r="O580" s="70" t="e">
        <f>Table58[[#This Row],[Envisaged Contract Signature Date]]</f>
        <v>#REF!</v>
      </c>
    </row>
    <row r="581" spans="1:15" x14ac:dyDescent="0.3">
      <c r="A581" t="s">
        <v>244</v>
      </c>
      <c r="B581" s="69" t="s">
        <v>240</v>
      </c>
      <c r="C581" s="69" t="s">
        <v>82</v>
      </c>
      <c r="D581" t="s">
        <v>123</v>
      </c>
      <c r="F581" t="s">
        <v>114</v>
      </c>
      <c r="G581" s="69" t="s">
        <v>113</v>
      </c>
      <c r="H581" s="69" t="s">
        <v>149</v>
      </c>
      <c r="J581" s="70" t="e">
        <f>#REF!+7</f>
        <v>#REF!</v>
      </c>
      <c r="K581" s="70" t="e">
        <f>Table58[[#This Row],[Envisaged publishing date]]+21</f>
        <v>#REF!</v>
      </c>
      <c r="L581" s="70" t="e">
        <f>Table58[[#This Row],[Envisaged closing date of bid]]+7</f>
        <v>#REF!</v>
      </c>
      <c r="M581" s="70" t="e">
        <f>Table58[[#This Row],[Envisaged Bid response Screening]]+90</f>
        <v>#REF!</v>
      </c>
      <c r="N581" s="70" t="e">
        <f>Table58[[#This Row],[Envisaged Bid Award]]+9</f>
        <v>#REF!</v>
      </c>
      <c r="O581" s="70" t="e">
        <f>Table58[[#This Row],[Envisaged Contract Signature Date]]</f>
        <v>#REF!</v>
      </c>
    </row>
    <row r="582" spans="1:15" x14ac:dyDescent="0.3">
      <c r="A582" t="s">
        <v>243</v>
      </c>
      <c r="B582" s="69" t="s">
        <v>240</v>
      </c>
      <c r="C582" s="69" t="s">
        <v>82</v>
      </c>
      <c r="D582" t="s">
        <v>123</v>
      </c>
      <c r="F582" t="s">
        <v>114</v>
      </c>
      <c r="G582" s="69" t="s">
        <v>113</v>
      </c>
      <c r="H582" s="69" t="s">
        <v>149</v>
      </c>
      <c r="J582" s="70" t="e">
        <f>#REF!+7</f>
        <v>#REF!</v>
      </c>
      <c r="K582" s="70" t="e">
        <f>Table58[[#This Row],[Envisaged publishing date]]+21</f>
        <v>#REF!</v>
      </c>
      <c r="L582" s="70" t="e">
        <f>Table58[[#This Row],[Envisaged closing date of bid]]+7</f>
        <v>#REF!</v>
      </c>
      <c r="M582" s="70" t="e">
        <f>Table58[[#This Row],[Envisaged Bid response Screening]]+90</f>
        <v>#REF!</v>
      </c>
      <c r="N582" s="70" t="e">
        <f>Table58[[#This Row],[Envisaged Bid Award]]+9</f>
        <v>#REF!</v>
      </c>
      <c r="O582" s="70" t="e">
        <f>Table58[[#This Row],[Envisaged Contract Signature Date]]</f>
        <v>#REF!</v>
      </c>
    </row>
    <row r="583" spans="1:15" x14ac:dyDescent="0.3">
      <c r="A583" t="s">
        <v>242</v>
      </c>
      <c r="B583" s="69" t="s">
        <v>240</v>
      </c>
      <c r="C583" s="69" t="s">
        <v>9</v>
      </c>
      <c r="D583" t="s">
        <v>123</v>
      </c>
      <c r="F583" t="s">
        <v>114</v>
      </c>
      <c r="G583" s="69" t="s">
        <v>113</v>
      </c>
      <c r="H583" s="69" t="s">
        <v>149</v>
      </c>
      <c r="J583" s="70" t="e">
        <f>#REF!+7</f>
        <v>#REF!</v>
      </c>
      <c r="K583" s="70" t="e">
        <f>Table58[[#This Row],[Envisaged publishing date]]+21</f>
        <v>#REF!</v>
      </c>
      <c r="L583" s="70" t="e">
        <f>Table58[[#This Row],[Envisaged closing date of bid]]+7</f>
        <v>#REF!</v>
      </c>
      <c r="M583" s="70" t="e">
        <f>Table58[[#This Row],[Envisaged Bid response Screening]]+90</f>
        <v>#REF!</v>
      </c>
      <c r="N583" s="70" t="e">
        <f>Table58[[#This Row],[Envisaged Bid Award]]+9</f>
        <v>#REF!</v>
      </c>
      <c r="O583" s="70" t="e">
        <f>Table58[[#This Row],[Envisaged Contract Signature Date]]</f>
        <v>#REF!</v>
      </c>
    </row>
    <row r="584" spans="1:15" x14ac:dyDescent="0.3">
      <c r="A584" t="s">
        <v>241</v>
      </c>
      <c r="B584" s="69" t="s">
        <v>240</v>
      </c>
      <c r="C584" s="69" t="s">
        <v>5</v>
      </c>
      <c r="D584" t="s">
        <v>123</v>
      </c>
      <c r="F584" t="s">
        <v>114</v>
      </c>
      <c r="G584" s="69" t="s">
        <v>113</v>
      </c>
      <c r="H584" s="69" t="s">
        <v>149</v>
      </c>
      <c r="J584" s="70" t="e">
        <f>#REF!+7</f>
        <v>#REF!</v>
      </c>
      <c r="K584" s="70" t="e">
        <f>Table58[[#This Row],[Envisaged publishing date]]+21</f>
        <v>#REF!</v>
      </c>
      <c r="L584" s="70" t="e">
        <f>Table58[[#This Row],[Envisaged closing date of bid]]+7</f>
        <v>#REF!</v>
      </c>
      <c r="M584" s="70" t="e">
        <f>Table58[[#This Row],[Envisaged Bid response Screening]]+90</f>
        <v>#REF!</v>
      </c>
      <c r="N584" s="70" t="e">
        <f>Table58[[#This Row],[Envisaged Bid Award]]+9</f>
        <v>#REF!</v>
      </c>
      <c r="O584" s="70" t="e">
        <f>Table58[[#This Row],[Envisaged Contract Signature Date]]</f>
        <v>#REF!</v>
      </c>
    </row>
    <row r="585" spans="1:15" x14ac:dyDescent="0.3">
      <c r="A585" t="s">
        <v>239</v>
      </c>
      <c r="B585" s="69" t="s">
        <v>236</v>
      </c>
      <c r="C585" s="69" t="s">
        <v>7</v>
      </c>
      <c r="D585" t="s">
        <v>238</v>
      </c>
      <c r="F585" t="s">
        <v>114</v>
      </c>
      <c r="G585" s="69" t="s">
        <v>113</v>
      </c>
      <c r="H585" s="69" t="s">
        <v>149</v>
      </c>
      <c r="J585" s="70" t="e">
        <f>#REF!+7</f>
        <v>#REF!</v>
      </c>
      <c r="K585" s="70" t="e">
        <f>Table58[[#This Row],[Envisaged publishing date]]+21</f>
        <v>#REF!</v>
      </c>
      <c r="L585" s="70" t="e">
        <f>Table58[[#This Row],[Envisaged closing date of bid]]+7</f>
        <v>#REF!</v>
      </c>
      <c r="M585" s="70" t="e">
        <f>Table58[[#This Row],[Envisaged Bid response Screening]]+90</f>
        <v>#REF!</v>
      </c>
      <c r="N585" s="70" t="e">
        <f>Table58[[#This Row],[Envisaged Bid Award]]+9</f>
        <v>#REF!</v>
      </c>
      <c r="O585" s="70" t="e">
        <f>Table58[[#This Row],[Envisaged Contract Signature Date]]</f>
        <v>#REF!</v>
      </c>
    </row>
    <row r="586" spans="1:15" x14ac:dyDescent="0.3">
      <c r="A586" t="s">
        <v>237</v>
      </c>
      <c r="B586" s="69" t="s">
        <v>236</v>
      </c>
      <c r="C586" s="69" t="s">
        <v>10</v>
      </c>
      <c r="D586" t="s">
        <v>123</v>
      </c>
      <c r="F586" t="s">
        <v>114</v>
      </c>
      <c r="G586" s="69" t="s">
        <v>113</v>
      </c>
      <c r="H586" s="69" t="s">
        <v>149</v>
      </c>
      <c r="J586" s="70" t="e">
        <f>#REF!+7</f>
        <v>#REF!</v>
      </c>
      <c r="K586" s="70" t="e">
        <f>Table58[[#This Row],[Envisaged publishing date]]+21</f>
        <v>#REF!</v>
      </c>
      <c r="L586" s="70" t="e">
        <f>Table58[[#This Row],[Envisaged closing date of bid]]+7</f>
        <v>#REF!</v>
      </c>
      <c r="M586" s="70" t="e">
        <f>Table58[[#This Row],[Envisaged Bid response Screening]]+90</f>
        <v>#REF!</v>
      </c>
      <c r="N586" s="70" t="e">
        <f>Table58[[#This Row],[Envisaged Bid Award]]+9</f>
        <v>#REF!</v>
      </c>
      <c r="O586" s="70" t="e">
        <f>Table58[[#This Row],[Envisaged Contract Signature Date]]</f>
        <v>#REF!</v>
      </c>
    </row>
    <row r="587" spans="1:15" ht="72" x14ac:dyDescent="0.3">
      <c r="A587" t="s">
        <v>235</v>
      </c>
      <c r="B587" s="69" t="s">
        <v>234</v>
      </c>
      <c r="C587" s="69" t="s">
        <v>15</v>
      </c>
      <c r="D587" t="s">
        <v>127</v>
      </c>
      <c r="E587" s="69" t="s">
        <v>198</v>
      </c>
      <c r="F587" t="s">
        <v>151</v>
      </c>
      <c r="G587" s="69" t="s">
        <v>231</v>
      </c>
      <c r="H587" s="69" t="s">
        <v>149</v>
      </c>
      <c r="I587" s="69" t="s">
        <v>111</v>
      </c>
      <c r="J587" s="70" t="e">
        <f>#REF!+7</f>
        <v>#REF!</v>
      </c>
      <c r="K587" s="70" t="e">
        <f>Table58[[#This Row],[Envisaged publishing date]]+21</f>
        <v>#REF!</v>
      </c>
      <c r="L587" s="70" t="e">
        <f>Table58[[#This Row],[Envisaged closing date of bid]]+7</f>
        <v>#REF!</v>
      </c>
      <c r="M587" s="70" t="e">
        <f>Table58[[#This Row],[Envisaged Bid response Screening]]+90</f>
        <v>#REF!</v>
      </c>
      <c r="N587" s="70" t="e">
        <f>Table58[[#This Row],[Envisaged Bid Award]]+9</f>
        <v>#REF!</v>
      </c>
      <c r="O587" s="70" t="e">
        <f>Table58[[#This Row],[Envisaged Contract Signature Date]]</f>
        <v>#REF!</v>
      </c>
    </row>
    <row r="588" spans="1:15" ht="72" x14ac:dyDescent="0.3">
      <c r="A588" t="s">
        <v>233</v>
      </c>
      <c r="B588" s="69" t="s">
        <v>232</v>
      </c>
      <c r="C588" s="69" t="s">
        <v>15</v>
      </c>
      <c r="D588" t="s">
        <v>127</v>
      </c>
      <c r="E588" s="69" t="s">
        <v>198</v>
      </c>
      <c r="F588" t="s">
        <v>151</v>
      </c>
      <c r="G588" s="69" t="s">
        <v>231</v>
      </c>
      <c r="H588" s="69" t="s">
        <v>149</v>
      </c>
      <c r="I588" s="69" t="s">
        <v>111</v>
      </c>
      <c r="J588" s="70" t="e">
        <f>#REF!+7</f>
        <v>#REF!</v>
      </c>
      <c r="K588" s="70" t="e">
        <f>Table58[[#This Row],[Envisaged publishing date]]+21</f>
        <v>#REF!</v>
      </c>
      <c r="L588" s="70" t="e">
        <f>Table58[[#This Row],[Envisaged closing date of bid]]+7</f>
        <v>#REF!</v>
      </c>
      <c r="M588" s="70" t="e">
        <f>Table58[[#This Row],[Envisaged Bid response Screening]]+90</f>
        <v>#REF!</v>
      </c>
      <c r="N588" s="70" t="e">
        <f>Table58[[#This Row],[Envisaged Bid Award]]+9</f>
        <v>#REF!</v>
      </c>
      <c r="O588" s="70" t="e">
        <f>Table58[[#This Row],[Envisaged Contract Signature Date]]</f>
        <v>#REF!</v>
      </c>
    </row>
    <row r="589" spans="1:15" ht="43.2" x14ac:dyDescent="0.3">
      <c r="A589" t="s">
        <v>230</v>
      </c>
      <c r="B589" s="69" t="s">
        <v>229</v>
      </c>
      <c r="C589" s="69" t="s">
        <v>24</v>
      </c>
      <c r="D589" t="s">
        <v>127</v>
      </c>
      <c r="E589" s="69" t="s">
        <v>228</v>
      </c>
      <c r="F589" t="s">
        <v>151</v>
      </c>
      <c r="G589" s="69" t="s">
        <v>227</v>
      </c>
      <c r="H589" s="69" t="s">
        <v>112</v>
      </c>
      <c r="I589" s="69" t="s">
        <v>111</v>
      </c>
      <c r="J589" s="70" t="e">
        <f>#REF!+7</f>
        <v>#REF!</v>
      </c>
      <c r="K589" s="70" t="e">
        <f>Table58[[#This Row],[Envisaged publishing date]]+21</f>
        <v>#REF!</v>
      </c>
      <c r="L589" s="70" t="e">
        <f>Table58[[#This Row],[Envisaged closing date of bid]]+7</f>
        <v>#REF!</v>
      </c>
      <c r="M589" s="70" t="e">
        <f>Table58[[#This Row],[Envisaged Bid response Screening]]+90</f>
        <v>#REF!</v>
      </c>
      <c r="N589" s="70" t="e">
        <f>Table58[[#This Row],[Envisaged Bid Award]]+9</f>
        <v>#REF!</v>
      </c>
      <c r="O589" s="70" t="e">
        <f>Table58[[#This Row],[Envisaged Contract Signature Date]]</f>
        <v>#REF!</v>
      </c>
    </row>
    <row r="590" spans="1:15" ht="28.8" x14ac:dyDescent="0.3">
      <c r="A590" t="s">
        <v>226</v>
      </c>
      <c r="B590" s="69" t="s">
        <v>225</v>
      </c>
      <c r="C590" s="69" t="s">
        <v>10</v>
      </c>
      <c r="D590" t="s">
        <v>139</v>
      </c>
      <c r="E590" s="69" t="s">
        <v>221</v>
      </c>
      <c r="F590" t="s">
        <v>114</v>
      </c>
      <c r="G590" s="69" t="s">
        <v>224</v>
      </c>
      <c r="H590" s="69" t="s">
        <v>149</v>
      </c>
      <c r="I590" s="69" t="s">
        <v>111</v>
      </c>
      <c r="J590" s="70" t="e">
        <f>#REF!+7</f>
        <v>#REF!</v>
      </c>
      <c r="K590" s="70" t="e">
        <f>Table58[[#This Row],[Envisaged publishing date]]+21</f>
        <v>#REF!</v>
      </c>
      <c r="L590" s="70" t="e">
        <f>Table58[[#This Row],[Envisaged closing date of bid]]+7</f>
        <v>#REF!</v>
      </c>
      <c r="M590" s="70" t="e">
        <f>Table58[[#This Row],[Envisaged Bid response Screening]]+90</f>
        <v>#REF!</v>
      </c>
      <c r="N590" s="70" t="e">
        <f>Table58[[#This Row],[Envisaged Bid Award]]+9</f>
        <v>#REF!</v>
      </c>
      <c r="O590" s="70" t="e">
        <f>Table58[[#This Row],[Envisaged Contract Signature Date]]</f>
        <v>#REF!</v>
      </c>
    </row>
    <row r="591" spans="1:15" ht="28.8" x14ac:dyDescent="0.3">
      <c r="A591" t="s">
        <v>223</v>
      </c>
      <c r="B591" s="69" t="s">
        <v>222</v>
      </c>
      <c r="C591" s="69" t="s">
        <v>10</v>
      </c>
      <c r="D591" t="s">
        <v>139</v>
      </c>
      <c r="E591" s="69" t="s">
        <v>221</v>
      </c>
      <c r="F591" t="s">
        <v>114</v>
      </c>
      <c r="G591" s="69" t="s">
        <v>220</v>
      </c>
      <c r="H591" s="69" t="s">
        <v>149</v>
      </c>
      <c r="I591" s="69" t="s">
        <v>111</v>
      </c>
      <c r="J591" s="70" t="e">
        <f>#REF!+7</f>
        <v>#REF!</v>
      </c>
      <c r="K591" s="70" t="e">
        <f>Table58[[#This Row],[Envisaged publishing date]]+21</f>
        <v>#REF!</v>
      </c>
      <c r="L591" s="70" t="e">
        <f>Table58[[#This Row],[Envisaged closing date of bid]]+7</f>
        <v>#REF!</v>
      </c>
      <c r="M591" s="70" t="e">
        <f>Table58[[#This Row],[Envisaged Bid response Screening]]+90</f>
        <v>#REF!</v>
      </c>
      <c r="N591" s="70" t="e">
        <f>Table58[[#This Row],[Envisaged Bid Award]]+9</f>
        <v>#REF!</v>
      </c>
      <c r="O591" s="70" t="e">
        <f>Table58[[#This Row],[Envisaged Contract Signature Date]]</f>
        <v>#REF!</v>
      </c>
    </row>
    <row r="592" spans="1:15" x14ac:dyDescent="0.3">
      <c r="A592" t="s">
        <v>219</v>
      </c>
      <c r="B592" s="69" t="s">
        <v>218</v>
      </c>
      <c r="C592" s="69" t="s">
        <v>19</v>
      </c>
      <c r="D592" t="s">
        <v>139</v>
      </c>
      <c r="E592" s="69" t="s">
        <v>217</v>
      </c>
      <c r="F592" t="s">
        <v>114</v>
      </c>
      <c r="G592" s="69" t="s">
        <v>216</v>
      </c>
      <c r="H592" s="69" t="s">
        <v>149</v>
      </c>
      <c r="I592" s="69" t="s">
        <v>111</v>
      </c>
      <c r="J592" s="70" t="e">
        <f>#REF!+7</f>
        <v>#REF!</v>
      </c>
      <c r="K592" s="70" t="e">
        <f>Table58[[#This Row],[Envisaged publishing date]]+21</f>
        <v>#REF!</v>
      </c>
      <c r="L592" s="70" t="e">
        <f>Table58[[#This Row],[Envisaged closing date of bid]]+7</f>
        <v>#REF!</v>
      </c>
      <c r="M592" s="70" t="e">
        <f>Table58[[#This Row],[Envisaged Bid response Screening]]+90</f>
        <v>#REF!</v>
      </c>
      <c r="N592" s="70" t="e">
        <f>Table58[[#This Row],[Envisaged Bid Award]]+9</f>
        <v>#REF!</v>
      </c>
      <c r="O592" s="70" t="e">
        <f>Table58[[#This Row],[Envisaged Contract Signature Date]]</f>
        <v>#REF!</v>
      </c>
    </row>
    <row r="593" spans="1:15" ht="28.8" x14ac:dyDescent="0.3">
      <c r="A593" t="s">
        <v>215</v>
      </c>
      <c r="B593" s="69" t="s">
        <v>214</v>
      </c>
      <c r="C593" s="69" t="s">
        <v>4</v>
      </c>
      <c r="D593" t="s">
        <v>116</v>
      </c>
      <c r="E593" s="69" t="s">
        <v>183</v>
      </c>
      <c r="F593" t="s">
        <v>114</v>
      </c>
      <c r="G593" s="69" t="s">
        <v>179</v>
      </c>
      <c r="H593" s="69" t="s">
        <v>149</v>
      </c>
      <c r="I593" s="69" t="s">
        <v>111</v>
      </c>
      <c r="J593" s="70" t="e">
        <f>#REF!+7</f>
        <v>#REF!</v>
      </c>
      <c r="K593" s="70" t="e">
        <f>Table58[[#This Row],[Envisaged publishing date]]+21</f>
        <v>#REF!</v>
      </c>
      <c r="L593" s="70" t="e">
        <f>Table58[[#This Row],[Envisaged closing date of bid]]+7</f>
        <v>#REF!</v>
      </c>
      <c r="M593" s="70" t="e">
        <f>Table58[[#This Row],[Envisaged Bid response Screening]]+90</f>
        <v>#REF!</v>
      </c>
      <c r="N593" s="70" t="e">
        <f>Table58[[#This Row],[Envisaged Bid Award]]+9</f>
        <v>#REF!</v>
      </c>
      <c r="O593" s="70" t="e">
        <f>Table58[[#This Row],[Envisaged Contract Signature Date]]</f>
        <v>#REF!</v>
      </c>
    </row>
    <row r="594" spans="1:15" ht="28.8" x14ac:dyDescent="0.3">
      <c r="A594" t="s">
        <v>213</v>
      </c>
      <c r="B594" s="69" t="s">
        <v>212</v>
      </c>
      <c r="C594" s="69" t="s">
        <v>25</v>
      </c>
      <c r="D594" t="s">
        <v>127</v>
      </c>
      <c r="E594" s="69" t="s">
        <v>211</v>
      </c>
      <c r="F594" t="s">
        <v>151</v>
      </c>
      <c r="G594" s="69" t="s">
        <v>197</v>
      </c>
      <c r="H594" s="69" t="s">
        <v>149</v>
      </c>
      <c r="I594" s="69" t="s">
        <v>111</v>
      </c>
      <c r="J594" s="70" t="e">
        <f>#REF!+7</f>
        <v>#REF!</v>
      </c>
      <c r="K594" s="70" t="e">
        <f>Table58[[#This Row],[Envisaged publishing date]]+21</f>
        <v>#REF!</v>
      </c>
      <c r="L594" s="70" t="e">
        <f>Table58[[#This Row],[Envisaged closing date of bid]]+7</f>
        <v>#REF!</v>
      </c>
      <c r="M594" s="70" t="e">
        <f>Table58[[#This Row],[Envisaged Bid response Screening]]+90</f>
        <v>#REF!</v>
      </c>
      <c r="N594" s="70" t="e">
        <f>Table58[[#This Row],[Envisaged Bid Award]]+9</f>
        <v>#REF!</v>
      </c>
      <c r="O594" s="70" t="e">
        <f>Table58[[#This Row],[Envisaged Contract Signature Date]]</f>
        <v>#REF!</v>
      </c>
    </row>
    <row r="595" spans="1:15" ht="28.8" x14ac:dyDescent="0.3">
      <c r="A595" t="s">
        <v>210</v>
      </c>
      <c r="B595" s="69" t="s">
        <v>209</v>
      </c>
      <c r="C595" s="69" t="s">
        <v>15</v>
      </c>
      <c r="D595" t="s">
        <v>127</v>
      </c>
      <c r="E595" s="69" t="s">
        <v>198</v>
      </c>
      <c r="F595" t="s">
        <v>151</v>
      </c>
      <c r="G595" s="69" t="s">
        <v>197</v>
      </c>
      <c r="H595" s="69" t="s">
        <v>174</v>
      </c>
      <c r="I595" s="69" t="s">
        <v>111</v>
      </c>
      <c r="J595" s="70" t="e">
        <f>#REF!+7</f>
        <v>#REF!</v>
      </c>
      <c r="K595" s="70" t="e">
        <f>Table58[[#This Row],[Envisaged publishing date]]+21</f>
        <v>#REF!</v>
      </c>
      <c r="L595" s="70" t="e">
        <f>Table58[[#This Row],[Envisaged closing date of bid]]+7</f>
        <v>#REF!</v>
      </c>
      <c r="M595" s="70" t="e">
        <f>Table58[[#This Row],[Envisaged Bid response Screening]]+90</f>
        <v>#REF!</v>
      </c>
      <c r="N595" s="70" t="e">
        <f>Table58[[#This Row],[Envisaged Bid Award]]+9</f>
        <v>#REF!</v>
      </c>
      <c r="O595" s="70" t="e">
        <f>Table58[[#This Row],[Envisaged Contract Signature Date]]</f>
        <v>#REF!</v>
      </c>
    </row>
    <row r="596" spans="1:15" x14ac:dyDescent="0.3">
      <c r="A596" t="s">
        <v>208</v>
      </c>
      <c r="B596" s="69" t="s">
        <v>207</v>
      </c>
      <c r="C596" s="69" t="s">
        <v>24</v>
      </c>
      <c r="D596" t="s">
        <v>127</v>
      </c>
      <c r="E596" s="69" t="s">
        <v>206</v>
      </c>
      <c r="F596" t="s">
        <v>151</v>
      </c>
      <c r="G596" s="69" t="s">
        <v>197</v>
      </c>
      <c r="H596" s="69" t="s">
        <v>149</v>
      </c>
      <c r="I596" s="69" t="s">
        <v>111</v>
      </c>
      <c r="J596" s="70" t="e">
        <f>#REF!+7</f>
        <v>#REF!</v>
      </c>
      <c r="K596" s="70" t="e">
        <f>Table58[[#This Row],[Envisaged publishing date]]+21</f>
        <v>#REF!</v>
      </c>
      <c r="L596" s="70" t="e">
        <f>Table58[[#This Row],[Envisaged closing date of bid]]+7</f>
        <v>#REF!</v>
      </c>
      <c r="M596" s="70" t="e">
        <f>Table58[[#This Row],[Envisaged Bid response Screening]]+90</f>
        <v>#REF!</v>
      </c>
      <c r="N596" s="70" t="e">
        <f>Table58[[#This Row],[Envisaged Bid Award]]+9</f>
        <v>#REF!</v>
      </c>
      <c r="O596" s="70" t="e">
        <f>Table58[[#This Row],[Envisaged Contract Signature Date]]</f>
        <v>#REF!</v>
      </c>
    </row>
    <row r="597" spans="1:15" ht="28.8" x14ac:dyDescent="0.3">
      <c r="A597" t="s">
        <v>205</v>
      </c>
      <c r="B597" s="69" t="s">
        <v>195</v>
      </c>
      <c r="C597" s="69" t="s">
        <v>84</v>
      </c>
      <c r="D597" t="s">
        <v>139</v>
      </c>
      <c r="E597" s="69" t="s">
        <v>194</v>
      </c>
      <c r="F597" t="s">
        <v>114</v>
      </c>
      <c r="G597" s="69" t="s">
        <v>162</v>
      </c>
      <c r="H597" s="69" t="s">
        <v>149</v>
      </c>
      <c r="I597" s="69" t="s">
        <v>111</v>
      </c>
      <c r="J597" s="70" t="e">
        <f>#REF!+7</f>
        <v>#REF!</v>
      </c>
      <c r="K597" s="70" t="e">
        <f>Table58[[#This Row],[Envisaged publishing date]]+21</f>
        <v>#REF!</v>
      </c>
      <c r="L597" s="70" t="e">
        <f>Table58[[#This Row],[Envisaged closing date of bid]]+7</f>
        <v>#REF!</v>
      </c>
      <c r="M597" s="70" t="e">
        <f>Table58[[#This Row],[Envisaged Bid response Screening]]+90</f>
        <v>#REF!</v>
      </c>
      <c r="N597" s="70" t="e">
        <f>Table58[[#This Row],[Envisaged Bid Award]]+9</f>
        <v>#REF!</v>
      </c>
      <c r="O597" s="70" t="e">
        <f>Table58[[#This Row],[Envisaged Contract Signature Date]]</f>
        <v>#REF!</v>
      </c>
    </row>
    <row r="598" spans="1:15" x14ac:dyDescent="0.3">
      <c r="A598" t="s">
        <v>204</v>
      </c>
      <c r="B598" s="69" t="s">
        <v>203</v>
      </c>
      <c r="C598" s="69" t="s">
        <v>29</v>
      </c>
      <c r="D598" t="s">
        <v>139</v>
      </c>
      <c r="E598" s="69" t="s">
        <v>194</v>
      </c>
      <c r="F598" t="s">
        <v>114</v>
      </c>
      <c r="G598" s="69" t="s">
        <v>179</v>
      </c>
      <c r="H598" s="69" t="s">
        <v>149</v>
      </c>
      <c r="I598" s="69" t="s">
        <v>111</v>
      </c>
      <c r="J598" s="70" t="e">
        <f>#REF!+7</f>
        <v>#REF!</v>
      </c>
      <c r="K598" s="70" t="e">
        <f>Table58[[#This Row],[Envisaged publishing date]]+21</f>
        <v>#REF!</v>
      </c>
      <c r="L598" s="70" t="e">
        <f>Table58[[#This Row],[Envisaged closing date of bid]]+7</f>
        <v>#REF!</v>
      </c>
      <c r="M598" s="70" t="e">
        <f>Table58[[#This Row],[Envisaged Bid response Screening]]+90</f>
        <v>#REF!</v>
      </c>
      <c r="N598" s="70" t="e">
        <f>Table58[[#This Row],[Envisaged Bid Award]]+9</f>
        <v>#REF!</v>
      </c>
      <c r="O598" s="70" t="e">
        <f>Table58[[#This Row],[Envisaged Contract Signature Date]]</f>
        <v>#REF!</v>
      </c>
    </row>
    <row r="599" spans="1:15" x14ac:dyDescent="0.3">
      <c r="A599" t="s">
        <v>202</v>
      </c>
      <c r="B599" s="69" t="s">
        <v>201</v>
      </c>
      <c r="C599" s="69" t="s">
        <v>15</v>
      </c>
      <c r="D599" t="s">
        <v>127</v>
      </c>
      <c r="E599" s="69" t="s">
        <v>198</v>
      </c>
      <c r="F599" t="s">
        <v>151</v>
      </c>
      <c r="G599" s="69" t="s">
        <v>197</v>
      </c>
      <c r="H599" s="69" t="s">
        <v>149</v>
      </c>
      <c r="I599" s="69" t="s">
        <v>111</v>
      </c>
      <c r="J599" s="70" t="e">
        <f>#REF!+7</f>
        <v>#REF!</v>
      </c>
      <c r="K599" s="70" t="e">
        <f>Table58[[#This Row],[Envisaged publishing date]]+21</f>
        <v>#REF!</v>
      </c>
      <c r="L599" s="70" t="e">
        <f>Table58[[#This Row],[Envisaged closing date of bid]]+7</f>
        <v>#REF!</v>
      </c>
      <c r="M599" s="70" t="e">
        <f>Table58[[#This Row],[Envisaged Bid response Screening]]+90</f>
        <v>#REF!</v>
      </c>
      <c r="N599" s="70" t="e">
        <f>Table58[[#This Row],[Envisaged Bid Award]]+9</f>
        <v>#REF!</v>
      </c>
      <c r="O599" s="70" t="e">
        <f>Table58[[#This Row],[Envisaged Contract Signature Date]]</f>
        <v>#REF!</v>
      </c>
    </row>
    <row r="600" spans="1:15" x14ac:dyDescent="0.3">
      <c r="A600" t="s">
        <v>200</v>
      </c>
      <c r="B600" s="69" t="s">
        <v>199</v>
      </c>
      <c r="C600" s="69" t="s">
        <v>15</v>
      </c>
      <c r="D600" t="s">
        <v>127</v>
      </c>
      <c r="E600" s="69" t="s">
        <v>198</v>
      </c>
      <c r="F600" t="s">
        <v>151</v>
      </c>
      <c r="G600" s="69" t="s">
        <v>197</v>
      </c>
      <c r="H600" s="69" t="s">
        <v>149</v>
      </c>
      <c r="I600" s="69" t="s">
        <v>111</v>
      </c>
      <c r="J600" s="70" t="e">
        <f>#REF!+7</f>
        <v>#REF!</v>
      </c>
      <c r="K600" s="70" t="e">
        <f>Table58[[#This Row],[Envisaged publishing date]]+21</f>
        <v>#REF!</v>
      </c>
      <c r="L600" s="70" t="e">
        <f>Table58[[#This Row],[Envisaged closing date of bid]]+7</f>
        <v>#REF!</v>
      </c>
      <c r="M600" s="70" t="e">
        <f>Table58[[#This Row],[Envisaged Bid response Screening]]+90</f>
        <v>#REF!</v>
      </c>
      <c r="N600" s="70" t="e">
        <f>Table58[[#This Row],[Envisaged Bid Award]]+9</f>
        <v>#REF!</v>
      </c>
      <c r="O600" s="70" t="e">
        <f>Table58[[#This Row],[Envisaged Contract Signature Date]]</f>
        <v>#REF!</v>
      </c>
    </row>
    <row r="601" spans="1:15" ht="28.8" x14ac:dyDescent="0.3">
      <c r="A601" t="s">
        <v>196</v>
      </c>
      <c r="B601" s="69" t="s">
        <v>195</v>
      </c>
      <c r="C601" s="69" t="s">
        <v>84</v>
      </c>
      <c r="D601" t="s">
        <v>139</v>
      </c>
      <c r="E601" s="69" t="s">
        <v>194</v>
      </c>
      <c r="F601" t="s">
        <v>114</v>
      </c>
      <c r="G601" s="69" t="s">
        <v>162</v>
      </c>
      <c r="H601" s="69" t="s">
        <v>149</v>
      </c>
      <c r="I601" s="69" t="s">
        <v>111</v>
      </c>
      <c r="J601" s="70" t="e">
        <f>#REF!+7</f>
        <v>#REF!</v>
      </c>
      <c r="K601" s="70" t="e">
        <f>Table58[[#This Row],[Envisaged publishing date]]+21</f>
        <v>#REF!</v>
      </c>
      <c r="L601" s="70" t="e">
        <f>Table58[[#This Row],[Envisaged closing date of bid]]+7</f>
        <v>#REF!</v>
      </c>
      <c r="M601" s="70" t="e">
        <f>Table58[[#This Row],[Envisaged Bid response Screening]]+90</f>
        <v>#REF!</v>
      </c>
      <c r="N601" s="70" t="e">
        <f>Table58[[#This Row],[Envisaged Bid Award]]+9</f>
        <v>#REF!</v>
      </c>
      <c r="O601" s="70" t="e">
        <f>Table58[[#This Row],[Envisaged Contract Signature Date]]</f>
        <v>#REF!</v>
      </c>
    </row>
    <row r="602" spans="1:15" ht="28.8" x14ac:dyDescent="0.3">
      <c r="A602" t="s">
        <v>193</v>
      </c>
      <c r="B602" s="69" t="s">
        <v>192</v>
      </c>
      <c r="C602" s="69" t="s">
        <v>10</v>
      </c>
      <c r="D602" t="s">
        <v>139</v>
      </c>
      <c r="E602" s="69" t="s">
        <v>158</v>
      </c>
      <c r="F602" t="s">
        <v>114</v>
      </c>
      <c r="G602" s="69" t="s">
        <v>158</v>
      </c>
      <c r="H602" s="69" t="s">
        <v>174</v>
      </c>
      <c r="I602" s="69" t="s">
        <v>111</v>
      </c>
      <c r="J602" s="70" t="e">
        <f>#REF!+7</f>
        <v>#REF!</v>
      </c>
      <c r="K602" s="70" t="e">
        <f>Table58[[#This Row],[Envisaged publishing date]]+21</f>
        <v>#REF!</v>
      </c>
      <c r="L602" s="70" t="e">
        <f>Table58[[#This Row],[Envisaged closing date of bid]]+7</f>
        <v>#REF!</v>
      </c>
      <c r="M602" s="70" t="e">
        <f>Table58[[#This Row],[Envisaged Bid response Screening]]+90</f>
        <v>#REF!</v>
      </c>
      <c r="N602" s="70" t="e">
        <f>Table58[[#This Row],[Envisaged Bid Award]]+9</f>
        <v>#REF!</v>
      </c>
      <c r="O602" s="70" t="e">
        <f>Table58[[#This Row],[Envisaged Contract Signature Date]]</f>
        <v>#REF!</v>
      </c>
    </row>
    <row r="603" spans="1:15" ht="28.8" x14ac:dyDescent="0.3">
      <c r="A603" t="s">
        <v>191</v>
      </c>
      <c r="B603" s="69" t="s">
        <v>190</v>
      </c>
      <c r="C603" s="69" t="s">
        <v>10</v>
      </c>
      <c r="D603" t="s">
        <v>116</v>
      </c>
      <c r="E603" s="69" t="s">
        <v>183</v>
      </c>
      <c r="F603" t="s">
        <v>114</v>
      </c>
      <c r="G603" s="69" t="s">
        <v>179</v>
      </c>
      <c r="H603" s="69" t="s">
        <v>112</v>
      </c>
      <c r="I603" s="69" t="s">
        <v>111</v>
      </c>
      <c r="J603" s="70" t="e">
        <f>#REF!+7</f>
        <v>#REF!</v>
      </c>
      <c r="K603" s="70" t="e">
        <f>Table58[[#This Row],[Envisaged publishing date]]+21</f>
        <v>#REF!</v>
      </c>
      <c r="L603" s="70" t="e">
        <f>Table58[[#This Row],[Envisaged closing date of bid]]+7</f>
        <v>#REF!</v>
      </c>
      <c r="M603" s="70" t="e">
        <f>Table58[[#This Row],[Envisaged Bid response Screening]]+90</f>
        <v>#REF!</v>
      </c>
      <c r="N603" s="70" t="e">
        <f>Table58[[#This Row],[Envisaged Bid Award]]+9</f>
        <v>#REF!</v>
      </c>
      <c r="O603" s="70" t="e">
        <f>Table58[[#This Row],[Envisaged Contract Signature Date]]</f>
        <v>#REF!</v>
      </c>
    </row>
    <row r="604" spans="1:15" ht="28.8" x14ac:dyDescent="0.3">
      <c r="A604" t="s">
        <v>189</v>
      </c>
      <c r="B604" s="69" t="s">
        <v>188</v>
      </c>
      <c r="C604" s="69" t="s">
        <v>4</v>
      </c>
      <c r="D604" t="s">
        <v>139</v>
      </c>
      <c r="E604" s="69" t="s">
        <v>187</v>
      </c>
      <c r="F604" t="s">
        <v>114</v>
      </c>
      <c r="G604" s="69" t="s">
        <v>186</v>
      </c>
      <c r="H604" s="69" t="s">
        <v>112</v>
      </c>
      <c r="I604" s="69" t="s">
        <v>111</v>
      </c>
      <c r="J604" s="70" t="e">
        <f>#REF!+7</f>
        <v>#REF!</v>
      </c>
      <c r="K604" s="70" t="e">
        <f>Table58[[#This Row],[Envisaged publishing date]]+21</f>
        <v>#REF!</v>
      </c>
      <c r="L604" s="70" t="e">
        <f>Table58[[#This Row],[Envisaged closing date of bid]]+7</f>
        <v>#REF!</v>
      </c>
      <c r="M604" s="70" t="e">
        <f>Table58[[#This Row],[Envisaged Bid response Screening]]+90</f>
        <v>#REF!</v>
      </c>
      <c r="N604" s="70" t="e">
        <f>Table58[[#This Row],[Envisaged Bid Award]]+9</f>
        <v>#REF!</v>
      </c>
      <c r="O604" s="70" t="e">
        <f>Table58[[#This Row],[Envisaged Contract Signature Date]]</f>
        <v>#REF!</v>
      </c>
    </row>
    <row r="605" spans="1:15" ht="28.8" x14ac:dyDescent="0.3">
      <c r="A605" t="s">
        <v>185</v>
      </c>
      <c r="B605" s="69" t="s">
        <v>184</v>
      </c>
      <c r="C605" s="69" t="s">
        <v>11</v>
      </c>
      <c r="D605" t="s">
        <v>116</v>
      </c>
      <c r="E605" s="69" t="s">
        <v>183</v>
      </c>
      <c r="F605" t="s">
        <v>114</v>
      </c>
      <c r="G605" s="69" t="s">
        <v>158</v>
      </c>
      <c r="H605" s="69" t="s">
        <v>149</v>
      </c>
      <c r="I605" s="69" t="s">
        <v>111</v>
      </c>
      <c r="J605" s="70" t="e">
        <f>#REF!+7</f>
        <v>#REF!</v>
      </c>
      <c r="K605" s="70" t="e">
        <f>Table58[[#This Row],[Envisaged publishing date]]+21</f>
        <v>#REF!</v>
      </c>
      <c r="L605" s="70" t="e">
        <f>Table58[[#This Row],[Envisaged closing date of bid]]+7</f>
        <v>#REF!</v>
      </c>
      <c r="M605" s="70" t="e">
        <f>Table58[[#This Row],[Envisaged Bid response Screening]]+90</f>
        <v>#REF!</v>
      </c>
      <c r="N605" s="70" t="e">
        <f>Table58[[#This Row],[Envisaged Bid Award]]+9</f>
        <v>#REF!</v>
      </c>
      <c r="O605" s="70" t="e">
        <f>Table58[[#This Row],[Envisaged Contract Signature Date]]</f>
        <v>#REF!</v>
      </c>
    </row>
    <row r="606" spans="1:15" ht="28.8" x14ac:dyDescent="0.3">
      <c r="A606" t="s">
        <v>182</v>
      </c>
      <c r="B606" s="69" t="s">
        <v>181</v>
      </c>
      <c r="C606" s="69" t="s">
        <v>20</v>
      </c>
      <c r="D606" t="s">
        <v>116</v>
      </c>
      <c r="E606" s="69" t="s">
        <v>180</v>
      </c>
      <c r="F606" t="s">
        <v>114</v>
      </c>
      <c r="G606" s="69" t="s">
        <v>179</v>
      </c>
      <c r="H606" s="69" t="s">
        <v>149</v>
      </c>
      <c r="I606" s="69" t="s">
        <v>111</v>
      </c>
      <c r="J606" s="70" t="e">
        <f>#REF!+7</f>
        <v>#REF!</v>
      </c>
      <c r="K606" s="70" t="e">
        <f>Table58[[#This Row],[Envisaged publishing date]]+21</f>
        <v>#REF!</v>
      </c>
      <c r="L606" s="70" t="e">
        <f>Table58[[#This Row],[Envisaged closing date of bid]]+7</f>
        <v>#REF!</v>
      </c>
      <c r="M606" s="70" t="e">
        <f>Table58[[#This Row],[Envisaged Bid response Screening]]+90</f>
        <v>#REF!</v>
      </c>
      <c r="N606" s="70" t="e">
        <f>Table58[[#This Row],[Envisaged Bid Award]]+9</f>
        <v>#REF!</v>
      </c>
      <c r="O606" s="70" t="e">
        <f>Table58[[#This Row],[Envisaged Contract Signature Date]]</f>
        <v>#REF!</v>
      </c>
    </row>
    <row r="607" spans="1:15" ht="28.8" x14ac:dyDescent="0.3">
      <c r="A607" t="s">
        <v>178</v>
      </c>
      <c r="B607" s="69" t="s">
        <v>177</v>
      </c>
      <c r="C607" s="69" t="s">
        <v>7</v>
      </c>
      <c r="D607" t="s">
        <v>169</v>
      </c>
      <c r="E607" s="69" t="s">
        <v>176</v>
      </c>
      <c r="F607" t="s">
        <v>114</v>
      </c>
      <c r="G607" s="69" t="s">
        <v>175</v>
      </c>
      <c r="H607" s="69" t="s">
        <v>174</v>
      </c>
      <c r="I607" s="69" t="s">
        <v>111</v>
      </c>
      <c r="J607" s="70" t="e">
        <f>#REF!+7</f>
        <v>#REF!</v>
      </c>
      <c r="K607" s="70" t="e">
        <f>Table58[[#This Row],[Envisaged publishing date]]+21</f>
        <v>#REF!</v>
      </c>
      <c r="L607" s="70" t="e">
        <f>Table58[[#This Row],[Envisaged closing date of bid]]+7</f>
        <v>#REF!</v>
      </c>
      <c r="M607" s="70" t="e">
        <f>Table58[[#This Row],[Envisaged Bid response Screening]]+90</f>
        <v>#REF!</v>
      </c>
      <c r="N607" s="70" t="e">
        <f>Table58[[#This Row],[Envisaged Bid Award]]+9</f>
        <v>#REF!</v>
      </c>
      <c r="O607" s="70" t="e">
        <f>Table58[[#This Row],[Envisaged Contract Signature Date]]</f>
        <v>#REF!</v>
      </c>
    </row>
    <row r="608" spans="1:15" ht="28.8" x14ac:dyDescent="0.3">
      <c r="A608" t="s">
        <v>173</v>
      </c>
      <c r="B608" s="69" t="s">
        <v>172</v>
      </c>
      <c r="C608" s="69" t="s">
        <v>10</v>
      </c>
      <c r="D608" t="s">
        <v>139</v>
      </c>
      <c r="E608" s="69" t="s">
        <v>163</v>
      </c>
      <c r="F608" t="s">
        <v>114</v>
      </c>
      <c r="G608" s="69" t="s">
        <v>158</v>
      </c>
      <c r="H608" s="69" t="s">
        <v>112</v>
      </c>
      <c r="I608" s="69" t="s">
        <v>111</v>
      </c>
      <c r="J608" s="70" t="e">
        <f>#REF!+7</f>
        <v>#REF!</v>
      </c>
      <c r="K608" s="70" t="e">
        <f>Table58[[#This Row],[Envisaged publishing date]]+21</f>
        <v>#REF!</v>
      </c>
      <c r="L608" s="70" t="e">
        <f>Table58[[#This Row],[Envisaged closing date of bid]]+7</f>
        <v>#REF!</v>
      </c>
      <c r="M608" s="70" t="e">
        <f>Table58[[#This Row],[Envisaged Bid response Screening]]+90</f>
        <v>#REF!</v>
      </c>
      <c r="N608" s="70" t="e">
        <f>Table58[[#This Row],[Envisaged Bid Award]]+9</f>
        <v>#REF!</v>
      </c>
      <c r="O608" s="70" t="e">
        <f>Table58[[#This Row],[Envisaged Contract Signature Date]]</f>
        <v>#REF!</v>
      </c>
    </row>
    <row r="609" spans="1:15" ht="28.8" x14ac:dyDescent="0.3">
      <c r="A609" t="s">
        <v>171</v>
      </c>
      <c r="B609" s="69" t="s">
        <v>170</v>
      </c>
      <c r="C609" s="69" t="s">
        <v>7</v>
      </c>
      <c r="D609" t="s">
        <v>169</v>
      </c>
      <c r="E609" s="69" t="s">
        <v>168</v>
      </c>
      <c r="F609" t="s">
        <v>114</v>
      </c>
      <c r="G609" s="69" t="s">
        <v>158</v>
      </c>
      <c r="H609" s="69" t="s">
        <v>112</v>
      </c>
      <c r="I609" s="69" t="s">
        <v>111</v>
      </c>
      <c r="J609" s="70" t="e">
        <f>#REF!+7</f>
        <v>#REF!</v>
      </c>
      <c r="K609" s="70" t="e">
        <f>Table58[[#This Row],[Envisaged publishing date]]+21</f>
        <v>#REF!</v>
      </c>
      <c r="L609" s="70" t="e">
        <f>Table58[[#This Row],[Envisaged closing date of bid]]+7</f>
        <v>#REF!</v>
      </c>
      <c r="M609" s="70" t="e">
        <f>Table58[[#This Row],[Envisaged Bid response Screening]]+90</f>
        <v>#REF!</v>
      </c>
      <c r="N609" s="70" t="e">
        <f>Table58[[#This Row],[Envisaged Bid Award]]+9</f>
        <v>#REF!</v>
      </c>
      <c r="O609" s="70" t="e">
        <f>Table58[[#This Row],[Envisaged Contract Signature Date]]</f>
        <v>#REF!</v>
      </c>
    </row>
    <row r="610" spans="1:15" ht="28.8" x14ac:dyDescent="0.3">
      <c r="A610" t="s">
        <v>167</v>
      </c>
      <c r="B610" s="69" t="s">
        <v>166</v>
      </c>
      <c r="C610" s="69" t="s">
        <v>4</v>
      </c>
      <c r="D610" t="s">
        <v>139</v>
      </c>
      <c r="E610" s="69" t="s">
        <v>163</v>
      </c>
      <c r="F610" t="s">
        <v>114</v>
      </c>
      <c r="G610" s="69" t="s">
        <v>162</v>
      </c>
      <c r="H610" s="69" t="s">
        <v>112</v>
      </c>
      <c r="I610" s="69" t="s">
        <v>111</v>
      </c>
      <c r="J610" s="70" t="e">
        <f>#REF!+7</f>
        <v>#REF!</v>
      </c>
      <c r="K610" s="70" t="e">
        <f>Table58[[#This Row],[Envisaged publishing date]]+21</f>
        <v>#REF!</v>
      </c>
      <c r="L610" s="70" t="e">
        <f>Table58[[#This Row],[Envisaged closing date of bid]]+7</f>
        <v>#REF!</v>
      </c>
      <c r="M610" s="70" t="e">
        <f>Table58[[#This Row],[Envisaged Bid response Screening]]+90</f>
        <v>#REF!</v>
      </c>
      <c r="N610" s="70" t="e">
        <f>Table58[[#This Row],[Envisaged Bid Award]]+9</f>
        <v>#REF!</v>
      </c>
      <c r="O610" s="70" t="e">
        <f>Table58[[#This Row],[Envisaged Contract Signature Date]]</f>
        <v>#REF!</v>
      </c>
    </row>
    <row r="611" spans="1:15" ht="28.8" x14ac:dyDescent="0.3">
      <c r="A611" t="s">
        <v>165</v>
      </c>
      <c r="B611" s="69" t="s">
        <v>164</v>
      </c>
      <c r="C611" s="69" t="s">
        <v>4</v>
      </c>
      <c r="D611" t="s">
        <v>139</v>
      </c>
      <c r="E611" s="69" t="s">
        <v>163</v>
      </c>
      <c r="F611" t="s">
        <v>114</v>
      </c>
      <c r="G611" s="69" t="s">
        <v>162</v>
      </c>
      <c r="H611" s="69" t="s">
        <v>112</v>
      </c>
      <c r="I611" s="69" t="s">
        <v>111</v>
      </c>
      <c r="J611" s="70" t="e">
        <f>#REF!+7</f>
        <v>#REF!</v>
      </c>
      <c r="K611" s="70" t="e">
        <f>Table58[[#This Row],[Envisaged publishing date]]+21</f>
        <v>#REF!</v>
      </c>
      <c r="L611" s="70" t="e">
        <f>Table58[[#This Row],[Envisaged closing date of bid]]+7</f>
        <v>#REF!</v>
      </c>
      <c r="M611" s="70" t="e">
        <f>Table58[[#This Row],[Envisaged Bid response Screening]]+90</f>
        <v>#REF!</v>
      </c>
      <c r="N611" s="70" t="e">
        <f>Table58[[#This Row],[Envisaged Bid Award]]+9</f>
        <v>#REF!</v>
      </c>
      <c r="O611" s="70" t="e">
        <f>Table58[[#This Row],[Envisaged Contract Signature Date]]</f>
        <v>#REF!</v>
      </c>
    </row>
    <row r="612" spans="1:15" x14ac:dyDescent="0.3">
      <c r="A612" t="s">
        <v>161</v>
      </c>
      <c r="B612" s="69" t="s">
        <v>160</v>
      </c>
      <c r="C612" s="69" t="s">
        <v>80</v>
      </c>
      <c r="D612" t="s">
        <v>159</v>
      </c>
      <c r="E612" s="69" t="s">
        <v>80</v>
      </c>
      <c r="F612" t="s">
        <v>151</v>
      </c>
      <c r="G612" s="69" t="s">
        <v>158</v>
      </c>
      <c r="H612" s="69" t="s">
        <v>149</v>
      </c>
      <c r="I612" s="69" t="s">
        <v>111</v>
      </c>
      <c r="J612" s="70" t="e">
        <f>#REF!+7</f>
        <v>#REF!</v>
      </c>
      <c r="K612" s="70" t="e">
        <f>Table58[[#This Row],[Envisaged publishing date]]+21</f>
        <v>#REF!</v>
      </c>
      <c r="L612" s="70" t="e">
        <f>Table58[[#This Row],[Envisaged closing date of bid]]+7</f>
        <v>#REF!</v>
      </c>
      <c r="M612" s="70" t="e">
        <f>Table58[[#This Row],[Envisaged Bid response Screening]]+90</f>
        <v>#REF!</v>
      </c>
      <c r="N612" s="70" t="e">
        <f>Table58[[#This Row],[Envisaged Bid Award]]+9</f>
        <v>#REF!</v>
      </c>
      <c r="O612" s="70" t="e">
        <f>Table58[[#This Row],[Envisaged Contract Signature Date]]</f>
        <v>#REF!</v>
      </c>
    </row>
    <row r="613" spans="1:15" ht="43.2" x14ac:dyDescent="0.3">
      <c r="A613" t="s">
        <v>157</v>
      </c>
      <c r="B613" s="69" t="s">
        <v>56</v>
      </c>
      <c r="C613" s="69" t="s">
        <v>82</v>
      </c>
      <c r="D613" t="s">
        <v>156</v>
      </c>
      <c r="E613" s="69" t="s">
        <v>155</v>
      </c>
      <c r="F613" t="s">
        <v>151</v>
      </c>
      <c r="G613" s="69" t="s">
        <v>150</v>
      </c>
      <c r="H613" s="69" t="s">
        <v>149</v>
      </c>
      <c r="I613" s="69" t="s">
        <v>111</v>
      </c>
      <c r="J613" s="70" t="e">
        <f>#REF!+7</f>
        <v>#REF!</v>
      </c>
      <c r="K613" s="70" t="e">
        <f>Table58[[#This Row],[Envisaged publishing date]]+21</f>
        <v>#REF!</v>
      </c>
      <c r="L613" s="70" t="e">
        <f>Table58[[#This Row],[Envisaged closing date of bid]]+7</f>
        <v>#REF!</v>
      </c>
      <c r="M613" s="70" t="e">
        <f>Table58[[#This Row],[Envisaged Bid response Screening]]+90</f>
        <v>#REF!</v>
      </c>
      <c r="N613" s="70" t="e">
        <f>Table58[[#This Row],[Envisaged Bid Award]]+9</f>
        <v>#REF!</v>
      </c>
      <c r="O613" s="70" t="e">
        <f>Table58[[#This Row],[Envisaged Contract Signature Date]]</f>
        <v>#REF!</v>
      </c>
    </row>
    <row r="614" spans="1:15" x14ac:dyDescent="0.3">
      <c r="A614" t="s">
        <v>154</v>
      </c>
      <c r="B614" s="69" t="s">
        <v>153</v>
      </c>
      <c r="C614" s="69" t="s">
        <v>15</v>
      </c>
      <c r="D614" t="s">
        <v>127</v>
      </c>
      <c r="E614" s="69" t="s">
        <v>152</v>
      </c>
      <c r="F614" t="s">
        <v>151</v>
      </c>
      <c r="G614" s="69" t="s">
        <v>150</v>
      </c>
      <c r="H614" s="69" t="s">
        <v>149</v>
      </c>
      <c r="I614" s="69" t="s">
        <v>111</v>
      </c>
      <c r="J614" s="70" t="e">
        <f>#REF!+7</f>
        <v>#REF!</v>
      </c>
      <c r="K614" s="70" t="e">
        <f>Table58[[#This Row],[Envisaged publishing date]]+21</f>
        <v>#REF!</v>
      </c>
      <c r="L614" s="70" t="e">
        <f>Table58[[#This Row],[Envisaged closing date of bid]]+7</f>
        <v>#REF!</v>
      </c>
      <c r="M614" s="70" t="e">
        <f>Table58[[#This Row],[Envisaged Bid response Screening]]+90</f>
        <v>#REF!</v>
      </c>
      <c r="N614" s="70" t="e">
        <f>Table58[[#This Row],[Envisaged Bid Award]]+9</f>
        <v>#REF!</v>
      </c>
      <c r="O614" s="70" t="e">
        <f>Table58[[#This Row],[Envisaged Contract Signature Date]]</f>
        <v>#REF!</v>
      </c>
    </row>
    <row r="615" spans="1:15" ht="28.8" x14ac:dyDescent="0.3">
      <c r="A615" t="s">
        <v>148</v>
      </c>
      <c r="B615" s="69" t="s">
        <v>143</v>
      </c>
      <c r="C615" s="69" t="s">
        <v>4</v>
      </c>
      <c r="D615" t="s">
        <v>146</v>
      </c>
      <c r="E615" s="69" t="s">
        <v>145</v>
      </c>
      <c r="F615" t="s">
        <v>114</v>
      </c>
      <c r="G615" s="69" t="s">
        <v>113</v>
      </c>
      <c r="H615" s="69" t="s">
        <v>112</v>
      </c>
      <c r="I615" s="69" t="s">
        <v>111</v>
      </c>
      <c r="J615" s="70" t="e">
        <f>#REF!+7</f>
        <v>#REF!</v>
      </c>
      <c r="K615" s="70" t="e">
        <f>Table58[[#This Row],[Envisaged publishing date]]+21</f>
        <v>#REF!</v>
      </c>
      <c r="L615" s="70" t="e">
        <f>Table58[[#This Row],[Envisaged closing date of bid]]+7</f>
        <v>#REF!</v>
      </c>
      <c r="M615" s="70" t="e">
        <f>Table58[[#This Row],[Envisaged Bid response Screening]]+90</f>
        <v>#REF!</v>
      </c>
      <c r="N615" s="70" t="e">
        <f>Table58[[#This Row],[Envisaged Bid Award]]+9</f>
        <v>#REF!</v>
      </c>
      <c r="O615" s="70" t="e">
        <f>Table58[[#This Row],[Envisaged Contract Signature Date]]</f>
        <v>#REF!</v>
      </c>
    </row>
    <row r="616" spans="1:15" ht="28.8" x14ac:dyDescent="0.3">
      <c r="A616" t="s">
        <v>147</v>
      </c>
      <c r="B616" s="69" t="s">
        <v>143</v>
      </c>
      <c r="C616" s="69" t="s">
        <v>4</v>
      </c>
      <c r="D616" t="s">
        <v>146</v>
      </c>
      <c r="E616" s="69" t="s">
        <v>145</v>
      </c>
      <c r="F616" t="s">
        <v>114</v>
      </c>
      <c r="G616" s="69" t="s">
        <v>113</v>
      </c>
      <c r="H616" s="69" t="s">
        <v>112</v>
      </c>
      <c r="I616" s="69" t="s">
        <v>111</v>
      </c>
      <c r="J616" s="70" t="e">
        <f>#REF!+7</f>
        <v>#REF!</v>
      </c>
      <c r="K616" s="70" t="e">
        <f>Table58[[#This Row],[Envisaged publishing date]]+21</f>
        <v>#REF!</v>
      </c>
      <c r="L616" s="70" t="e">
        <f>Table58[[#This Row],[Envisaged closing date of bid]]+7</f>
        <v>#REF!</v>
      </c>
      <c r="M616" s="70" t="e">
        <f>Table58[[#This Row],[Envisaged Bid response Screening]]+90</f>
        <v>#REF!</v>
      </c>
      <c r="N616" s="70" t="e">
        <f>Table58[[#This Row],[Envisaged Bid Award]]+9</f>
        <v>#REF!</v>
      </c>
      <c r="O616" s="70" t="e">
        <f>Table58[[#This Row],[Envisaged Contract Signature Date]]</f>
        <v>#REF!</v>
      </c>
    </row>
    <row r="617" spans="1:15" ht="28.8" x14ac:dyDescent="0.3">
      <c r="A617" t="s">
        <v>144</v>
      </c>
      <c r="B617" s="69" t="s">
        <v>143</v>
      </c>
      <c r="C617" s="69" t="s">
        <v>4</v>
      </c>
      <c r="D617" t="s">
        <v>139</v>
      </c>
      <c r="E617" s="69" t="s">
        <v>142</v>
      </c>
      <c r="F617" t="s">
        <v>114</v>
      </c>
      <c r="G617" s="69" t="s">
        <v>113</v>
      </c>
      <c r="H617" s="69" t="s">
        <v>112</v>
      </c>
      <c r="I617" s="69" t="s">
        <v>111</v>
      </c>
      <c r="J617" s="70" t="e">
        <f>#REF!+7</f>
        <v>#REF!</v>
      </c>
      <c r="K617" s="70" t="e">
        <f>Table58[[#This Row],[Envisaged publishing date]]+21</f>
        <v>#REF!</v>
      </c>
      <c r="L617" s="70" t="e">
        <f>Table58[[#This Row],[Envisaged closing date of bid]]+7</f>
        <v>#REF!</v>
      </c>
      <c r="M617" s="70" t="e">
        <f>Table58[[#This Row],[Envisaged Bid response Screening]]+90</f>
        <v>#REF!</v>
      </c>
      <c r="N617" s="70" t="e">
        <f>Table58[[#This Row],[Envisaged Bid Award]]+9</f>
        <v>#REF!</v>
      </c>
      <c r="O617" s="70" t="e">
        <f>Table58[[#This Row],[Envisaged Contract Signature Date]]</f>
        <v>#REF!</v>
      </c>
    </row>
    <row r="618" spans="1:15" ht="28.8" x14ac:dyDescent="0.3">
      <c r="A618" t="s">
        <v>141</v>
      </c>
      <c r="B618" s="69" t="s">
        <v>140</v>
      </c>
      <c r="C618" s="69" t="s">
        <v>4</v>
      </c>
      <c r="D618" t="s">
        <v>139</v>
      </c>
      <c r="E618" s="69" t="s">
        <v>138</v>
      </c>
      <c r="F618" t="s">
        <v>114</v>
      </c>
      <c r="G618" s="69" t="s">
        <v>113</v>
      </c>
      <c r="H618" s="69" t="s">
        <v>112</v>
      </c>
      <c r="I618" s="69" t="s">
        <v>111</v>
      </c>
      <c r="J618" s="70" t="e">
        <f>#REF!+7</f>
        <v>#REF!</v>
      </c>
      <c r="K618" s="70" t="e">
        <f>Table58[[#This Row],[Envisaged publishing date]]+21</f>
        <v>#REF!</v>
      </c>
      <c r="L618" s="70" t="e">
        <f>Table58[[#This Row],[Envisaged closing date of bid]]+7</f>
        <v>#REF!</v>
      </c>
      <c r="M618" s="70" t="e">
        <f>Table58[[#This Row],[Envisaged Bid response Screening]]+90</f>
        <v>#REF!</v>
      </c>
      <c r="N618" s="70" t="e">
        <f>Table58[[#This Row],[Envisaged Bid Award]]+9</f>
        <v>#REF!</v>
      </c>
      <c r="O618" s="70" t="e">
        <f>Table58[[#This Row],[Envisaged Contract Signature Date]]</f>
        <v>#REF!</v>
      </c>
    </row>
    <row r="619" spans="1:15" ht="43.2" x14ac:dyDescent="0.3">
      <c r="A619" t="s">
        <v>137</v>
      </c>
      <c r="B619" s="69" t="s">
        <v>136</v>
      </c>
      <c r="C619" s="69" t="s">
        <v>5</v>
      </c>
      <c r="D619" t="s">
        <v>116</v>
      </c>
      <c r="E619" s="69" t="s">
        <v>115</v>
      </c>
      <c r="F619" t="s">
        <v>114</v>
      </c>
      <c r="G619" s="69" t="s">
        <v>113</v>
      </c>
      <c r="H619" s="69" t="s">
        <v>112</v>
      </c>
      <c r="I619" s="69" t="s">
        <v>111</v>
      </c>
      <c r="J619" s="70" t="e">
        <f>#REF!+7</f>
        <v>#REF!</v>
      </c>
      <c r="K619" s="70" t="e">
        <f>Table58[[#This Row],[Envisaged publishing date]]+21</f>
        <v>#REF!</v>
      </c>
      <c r="L619" s="70" t="e">
        <f>Table58[[#This Row],[Envisaged closing date of bid]]+7</f>
        <v>#REF!</v>
      </c>
      <c r="M619" s="70" t="e">
        <f>Table58[[#This Row],[Envisaged Bid response Screening]]+90</f>
        <v>#REF!</v>
      </c>
      <c r="N619" s="70" t="e">
        <f>Table58[[#This Row],[Envisaged Bid Award]]+9</f>
        <v>#REF!</v>
      </c>
      <c r="O619" s="70" t="e">
        <f>Table58[[#This Row],[Envisaged Contract Signature Date]]</f>
        <v>#REF!</v>
      </c>
    </row>
    <row r="620" spans="1:15" ht="28.8" x14ac:dyDescent="0.3">
      <c r="A620" t="s">
        <v>135</v>
      </c>
      <c r="B620" s="69" t="s">
        <v>134</v>
      </c>
      <c r="C620" s="69" t="s">
        <v>9</v>
      </c>
      <c r="D620" t="s">
        <v>123</v>
      </c>
      <c r="E620" s="69" t="s">
        <v>133</v>
      </c>
      <c r="F620" t="s">
        <v>114</v>
      </c>
      <c r="G620" s="69" t="s">
        <v>113</v>
      </c>
      <c r="H620" s="69" t="s">
        <v>112</v>
      </c>
      <c r="I620" s="69" t="s">
        <v>111</v>
      </c>
      <c r="J620" s="70" t="e">
        <f>#REF!+7</f>
        <v>#REF!</v>
      </c>
      <c r="K620" s="70" t="e">
        <f>Table58[[#This Row],[Envisaged publishing date]]+21</f>
        <v>#REF!</v>
      </c>
      <c r="L620" s="70" t="e">
        <f>Table58[[#This Row],[Envisaged closing date of bid]]+7</f>
        <v>#REF!</v>
      </c>
      <c r="M620" s="70" t="e">
        <f>Table58[[#This Row],[Envisaged Bid response Screening]]+90</f>
        <v>#REF!</v>
      </c>
      <c r="N620" s="70" t="e">
        <f>Table58[[#This Row],[Envisaged Bid Award]]+9</f>
        <v>#REF!</v>
      </c>
      <c r="O620" s="70" t="e">
        <f>Table58[[#This Row],[Envisaged Contract Signature Date]]</f>
        <v>#REF!</v>
      </c>
    </row>
    <row r="621" spans="1:15" ht="28.8" x14ac:dyDescent="0.3">
      <c r="A621" t="s">
        <v>132</v>
      </c>
      <c r="B621" s="69" t="s">
        <v>131</v>
      </c>
      <c r="C621" s="69" t="s">
        <v>82</v>
      </c>
      <c r="D621" t="s">
        <v>130</v>
      </c>
      <c r="E621" s="69" t="s">
        <v>126</v>
      </c>
      <c r="F621" t="s">
        <v>114</v>
      </c>
      <c r="G621" s="69" t="s">
        <v>113</v>
      </c>
      <c r="H621" s="69" t="s">
        <v>112</v>
      </c>
      <c r="I621" s="69" t="s">
        <v>111</v>
      </c>
      <c r="J621" s="70" t="e">
        <f>#REF!+7</f>
        <v>#REF!</v>
      </c>
      <c r="K621" s="70" t="e">
        <f>Table58[[#This Row],[Envisaged publishing date]]+21</f>
        <v>#REF!</v>
      </c>
      <c r="L621" s="70" t="e">
        <f>Table58[[#This Row],[Envisaged closing date of bid]]+7</f>
        <v>#REF!</v>
      </c>
      <c r="M621" s="70" t="e">
        <f>Table58[[#This Row],[Envisaged Bid response Screening]]+90</f>
        <v>#REF!</v>
      </c>
      <c r="N621" s="70" t="e">
        <f>Table58[[#This Row],[Envisaged Bid Award]]+9</f>
        <v>#REF!</v>
      </c>
      <c r="O621" s="70" t="e">
        <f>Table58[[#This Row],[Envisaged Contract Signature Date]]</f>
        <v>#REF!</v>
      </c>
    </row>
    <row r="622" spans="1:15" ht="28.8" x14ac:dyDescent="0.3">
      <c r="A622" t="s">
        <v>129</v>
      </c>
      <c r="B622" s="69" t="s">
        <v>128</v>
      </c>
      <c r="C622" s="69" t="s">
        <v>82</v>
      </c>
      <c r="D622" t="s">
        <v>127</v>
      </c>
      <c r="E622" s="69" t="s">
        <v>126</v>
      </c>
      <c r="F622" t="s">
        <v>114</v>
      </c>
      <c r="G622" s="69" t="s">
        <v>113</v>
      </c>
      <c r="H622" s="69" t="s">
        <v>112</v>
      </c>
      <c r="I622" s="69" t="s">
        <v>111</v>
      </c>
      <c r="J622" s="70" t="e">
        <f>#REF!+7</f>
        <v>#REF!</v>
      </c>
      <c r="K622" s="70" t="e">
        <f>Table58[[#This Row],[Envisaged publishing date]]+21</f>
        <v>#REF!</v>
      </c>
      <c r="L622" s="70" t="e">
        <f>Table58[[#This Row],[Envisaged closing date of bid]]+7</f>
        <v>#REF!</v>
      </c>
      <c r="M622" s="70" t="e">
        <f>Table58[[#This Row],[Envisaged Bid response Screening]]+90</f>
        <v>#REF!</v>
      </c>
      <c r="N622" s="70" t="e">
        <f>Table58[[#This Row],[Envisaged Bid Award]]+9</f>
        <v>#REF!</v>
      </c>
      <c r="O622" s="70" t="e">
        <f>Table58[[#This Row],[Envisaged Contract Signature Date]]</f>
        <v>#REF!</v>
      </c>
    </row>
    <row r="623" spans="1:15" ht="28.8" x14ac:dyDescent="0.3">
      <c r="A623" t="s">
        <v>125</v>
      </c>
      <c r="B623" s="69" t="s">
        <v>124</v>
      </c>
      <c r="C623" s="69" t="s">
        <v>82</v>
      </c>
      <c r="D623" t="s">
        <v>123</v>
      </c>
      <c r="E623" s="69" t="s">
        <v>122</v>
      </c>
      <c r="F623" t="s">
        <v>114</v>
      </c>
      <c r="G623" s="69" t="s">
        <v>113</v>
      </c>
      <c r="H623" s="69" t="s">
        <v>112</v>
      </c>
      <c r="I623" s="69" t="s">
        <v>111</v>
      </c>
      <c r="J623" s="70" t="e">
        <f>#REF!+7</f>
        <v>#REF!</v>
      </c>
      <c r="K623" s="70" t="e">
        <f>Table58[[#This Row],[Envisaged publishing date]]+21</f>
        <v>#REF!</v>
      </c>
      <c r="L623" s="70" t="e">
        <f>Table58[[#This Row],[Envisaged closing date of bid]]+7</f>
        <v>#REF!</v>
      </c>
      <c r="M623" s="70" t="e">
        <f>Table58[[#This Row],[Envisaged Bid response Screening]]+90</f>
        <v>#REF!</v>
      </c>
      <c r="N623" s="70" t="e">
        <f>Table58[[#This Row],[Envisaged Bid Award]]+9</f>
        <v>#REF!</v>
      </c>
      <c r="O623" s="70" t="e">
        <f>Table58[[#This Row],[Envisaged Contract Signature Date]]</f>
        <v>#REF!</v>
      </c>
    </row>
    <row r="624" spans="1:15" ht="28.8" x14ac:dyDescent="0.3">
      <c r="A624" t="s">
        <v>121</v>
      </c>
      <c r="B624" s="69" t="s">
        <v>120</v>
      </c>
      <c r="C624" s="69" t="s">
        <v>4</v>
      </c>
      <c r="D624" t="s">
        <v>116</v>
      </c>
      <c r="E624" s="69" t="s">
        <v>119</v>
      </c>
      <c r="F624" t="s">
        <v>114</v>
      </c>
      <c r="G624" s="69" t="s">
        <v>113</v>
      </c>
      <c r="H624" s="69" t="s">
        <v>112</v>
      </c>
      <c r="I624" s="69" t="s">
        <v>111</v>
      </c>
      <c r="J624" s="70" t="e">
        <f>#REF!+7</f>
        <v>#REF!</v>
      </c>
      <c r="K624" s="70" t="e">
        <f>Table58[[#This Row],[Envisaged publishing date]]+21</f>
        <v>#REF!</v>
      </c>
      <c r="L624" s="70" t="e">
        <f>Table58[[#This Row],[Envisaged closing date of bid]]+7</f>
        <v>#REF!</v>
      </c>
      <c r="M624" s="70" t="e">
        <f>Table58[[#This Row],[Envisaged Bid response Screening]]+90</f>
        <v>#REF!</v>
      </c>
      <c r="N624" s="70" t="e">
        <f>Table58[[#This Row],[Envisaged Bid Award]]+9</f>
        <v>#REF!</v>
      </c>
      <c r="O624" s="70" t="e">
        <f>Table58[[#This Row],[Envisaged Contract Signature Date]]</f>
        <v>#REF!</v>
      </c>
    </row>
    <row r="625" spans="1:15" ht="43.2" x14ac:dyDescent="0.3">
      <c r="A625" t="s">
        <v>118</v>
      </c>
      <c r="B625" s="69" t="s">
        <v>117</v>
      </c>
      <c r="C625" s="69" t="s">
        <v>11</v>
      </c>
      <c r="D625" t="s">
        <v>116</v>
      </c>
      <c r="E625" s="69" t="s">
        <v>115</v>
      </c>
      <c r="F625" t="s">
        <v>114</v>
      </c>
      <c r="G625" s="69" t="s">
        <v>113</v>
      </c>
      <c r="H625" s="69" t="s">
        <v>112</v>
      </c>
      <c r="I625" s="69" t="s">
        <v>111</v>
      </c>
      <c r="J625" s="70" t="e">
        <f>#REF!+7</f>
        <v>#REF!</v>
      </c>
      <c r="K625" s="70" t="e">
        <f>Table58[[#This Row],[Envisaged publishing date]]+21</f>
        <v>#REF!</v>
      </c>
      <c r="L625" s="70" t="e">
        <f>Table58[[#This Row],[Envisaged closing date of bid]]+7</f>
        <v>#REF!</v>
      </c>
      <c r="M625" s="70" t="e">
        <f>Table58[[#This Row],[Envisaged Bid response Screening]]+90</f>
        <v>#REF!</v>
      </c>
      <c r="N625" s="70" t="e">
        <f>Table58[[#This Row],[Envisaged Bid Award]]+9</f>
        <v>#REF!</v>
      </c>
      <c r="O625" s="70" t="e">
        <f>Table58[[#This Row],[Envisaged Contract Signature Date]]</f>
        <v>#REF!</v>
      </c>
    </row>
  </sheetData>
  <sheetProtection password="CC3B" sheet="1" objects="1" scenarios="1" selectLockedCells="1" selectUnlockedCells="1"/>
  <mergeCells count="1">
    <mergeCell ref="A8:B8"/>
  </mergeCells>
  <conditionalFormatting sqref="B12:B62 B416:B434 B399 B406 B385:B386 B100 B251 B102:B104 B401 B85:B94 B410:B413 B97 B171 B388:B394 B274:B275 B166:B167 B340 B382:B383 B396 B353:B380 B127:B131 B246:B249 B113:B115 B277 B279:B337 B436:B1048576 B403:B404 B169 B343 B135:B160 B260:B264 B186:B233 B351 B243:B244 B180:B181 B348 B108 B120:B121 B106 B173:B177 B67:B83 B65 B111 B270:B271 B184">
    <cfRule type="duplicateValues" dxfId="0" priority="1"/>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Commoditised Items</vt:lpstr>
      <vt:lpstr>Tactical(tenders)</vt:lpstr>
      <vt:lpstr>Tactical (Quotations)</vt:lpstr>
      <vt:lpstr>Pivot Table</vt:lpstr>
      <vt:lpstr>DEMAND PLAN 2017-18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Powell</dc:creator>
  <cp:lastModifiedBy>Maryann Graham</cp:lastModifiedBy>
  <dcterms:created xsi:type="dcterms:W3CDTF">2017-06-05T10:00:20Z</dcterms:created>
  <dcterms:modified xsi:type="dcterms:W3CDTF">2017-07-27T15:00:12Z</dcterms:modified>
</cp:coreProperties>
</file>